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Kompakt-Linie\Excel Formeln und Funktionen 2016\Dateien zu Formeln und Funktionen\"/>
    </mc:Choice>
  </mc:AlternateContent>
  <bookViews>
    <workbookView xWindow="0" yWindow="0" windowWidth="16896" windowHeight="12360" firstSheet="3" activeTab="5"/>
  </bookViews>
  <sheets>
    <sheet name="Funktionen" sheetId="3" r:id="rId1"/>
    <sheet name="BW Zins Zzr ZW RMZ" sheetId="1" r:id="rId2"/>
    <sheet name="BW Zins Zzr ZW RMZ (LÖ)" sheetId="2" r:id="rId3"/>
    <sheet name="Sparvertrag" sheetId="6" r:id="rId4"/>
    <sheet name="Lö Sparvertrag" sheetId="7" r:id="rId5"/>
    <sheet name="Investition" sheetId="8" r:id="rId6"/>
    <sheet name="Lö Investition" sheetId="9" r:id="rId7"/>
    <sheet name="NBW 1" sheetId="10" r:id="rId8"/>
    <sheet name="NBW 2" sheetId="11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" i="11" l="1"/>
  <c r="A14" i="11"/>
  <c r="D11" i="11"/>
  <c r="D10" i="11"/>
  <c r="D9" i="11"/>
  <c r="D8" i="11"/>
  <c r="D7" i="11"/>
  <c r="D6" i="11"/>
  <c r="D5" i="11"/>
  <c r="A11" i="10"/>
  <c r="D8" i="10"/>
  <c r="D7" i="10"/>
  <c r="D6" i="10"/>
  <c r="D5" i="10"/>
  <c r="D11" i="10" s="1"/>
  <c r="D15" i="11" l="1"/>
  <c r="D14" i="11"/>
  <c r="B18" i="9" l="1"/>
  <c r="H17" i="9"/>
  <c r="H15" i="9"/>
  <c r="H13" i="9"/>
  <c r="H11" i="9"/>
  <c r="H9" i="9"/>
  <c r="H7" i="9"/>
  <c r="B7" i="9"/>
  <c r="H24" i="9" s="1"/>
  <c r="H6" i="9"/>
  <c r="H5" i="9"/>
  <c r="G5" i="9"/>
  <c r="I5" i="9" s="1"/>
  <c r="F6" i="9" s="1"/>
  <c r="F5" i="9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G5" i="8"/>
  <c r="I5" i="8" s="1"/>
  <c r="F6" i="8" s="1"/>
  <c r="F5" i="8"/>
  <c r="E28" i="7"/>
  <c r="E20" i="7"/>
  <c r="E12" i="7"/>
  <c r="E6" i="7"/>
  <c r="B6" i="7"/>
  <c r="E24" i="7" s="1"/>
  <c r="E5" i="7"/>
  <c r="F5" i="7" s="1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F5" i="6" s="1"/>
  <c r="E8" i="7" l="1"/>
  <c r="E16" i="7"/>
  <c r="H8" i="9"/>
  <c r="H10" i="9"/>
  <c r="H12" i="9"/>
  <c r="H14" i="9"/>
  <c r="H16" i="9"/>
  <c r="G6" i="8"/>
  <c r="I6" i="8" s="1"/>
  <c r="F7" i="8" s="1"/>
  <c r="G5" i="6"/>
  <c r="G5" i="7"/>
  <c r="E27" i="7"/>
  <c r="E25" i="7"/>
  <c r="E23" i="7"/>
  <c r="E21" i="7"/>
  <c r="E19" i="7"/>
  <c r="E17" i="7"/>
  <c r="E15" i="7"/>
  <c r="E13" i="7"/>
  <c r="E11" i="7"/>
  <c r="E7" i="7"/>
  <c r="E9" i="7"/>
  <c r="E10" i="7"/>
  <c r="E14" i="7"/>
  <c r="E18" i="7"/>
  <c r="E22" i="7"/>
  <c r="E26" i="7"/>
  <c r="G6" i="9"/>
  <c r="I6" i="9" s="1"/>
  <c r="F7" i="9" s="1"/>
  <c r="H18" i="9"/>
  <c r="H19" i="9"/>
  <c r="H20" i="9"/>
  <c r="H21" i="9"/>
  <c r="H22" i="9"/>
  <c r="H23" i="9"/>
  <c r="G7" i="9" l="1"/>
  <c r="I7" i="9" s="1"/>
  <c r="F8" i="9" s="1"/>
  <c r="G7" i="8"/>
  <c r="I7" i="8" s="1"/>
  <c r="F8" i="8" s="1"/>
  <c r="F6" i="7"/>
  <c r="G6" i="7" s="1"/>
  <c r="F6" i="6"/>
  <c r="G6" i="6" s="1"/>
  <c r="F7" i="7" l="1"/>
  <c r="G7" i="7" s="1"/>
  <c r="F7" i="6"/>
  <c r="G7" i="6" s="1"/>
  <c r="G8" i="8"/>
  <c r="I8" i="8" s="1"/>
  <c r="F9" i="8" s="1"/>
  <c r="G8" i="9"/>
  <c r="I8" i="9" s="1"/>
  <c r="F9" i="9" s="1"/>
  <c r="F8" i="6" l="1"/>
  <c r="G8" i="6" s="1"/>
  <c r="F8" i="7"/>
  <c r="G8" i="7" s="1"/>
  <c r="G9" i="8"/>
  <c r="I9" i="8" s="1"/>
  <c r="F10" i="8" s="1"/>
  <c r="G9" i="9"/>
  <c r="I9" i="9" s="1"/>
  <c r="F10" i="9" s="1"/>
  <c r="G10" i="9" l="1"/>
  <c r="I10" i="9" s="1"/>
  <c r="F11" i="9" s="1"/>
  <c r="G10" i="8"/>
  <c r="I10" i="8" s="1"/>
  <c r="F11" i="8" s="1"/>
  <c r="F9" i="7"/>
  <c r="G9" i="7" s="1"/>
  <c r="F9" i="6"/>
  <c r="G9" i="6" s="1"/>
  <c r="F10" i="6" l="1"/>
  <c r="G10" i="6" s="1"/>
  <c r="F10" i="7"/>
  <c r="G10" i="7" s="1"/>
  <c r="G11" i="8"/>
  <c r="I11" i="8" s="1"/>
  <c r="F12" i="8" s="1"/>
  <c r="G11" i="9"/>
  <c r="I11" i="9" s="1"/>
  <c r="F12" i="9" s="1"/>
  <c r="F11" i="7" l="1"/>
  <c r="G11" i="7" s="1"/>
  <c r="F11" i="6"/>
  <c r="G11" i="6" s="1"/>
  <c r="G12" i="9"/>
  <c r="I12" i="9" s="1"/>
  <c r="F13" i="9" s="1"/>
  <c r="G12" i="8"/>
  <c r="I12" i="8" s="1"/>
  <c r="F13" i="8" s="1"/>
  <c r="F12" i="6" l="1"/>
  <c r="G12" i="6" s="1"/>
  <c r="G13" i="8"/>
  <c r="I13" i="8" s="1"/>
  <c r="F14" i="8" s="1"/>
  <c r="G13" i="9"/>
  <c r="I13" i="9" s="1"/>
  <c r="F14" i="9" s="1"/>
  <c r="F12" i="7"/>
  <c r="G12" i="7" s="1"/>
  <c r="G14" i="9" l="1"/>
  <c r="I14" i="9" s="1"/>
  <c r="F15" i="9" s="1"/>
  <c r="F13" i="7"/>
  <c r="G13" i="7" s="1"/>
  <c r="G14" i="8"/>
  <c r="I14" i="8" s="1"/>
  <c r="F15" i="8" s="1"/>
  <c r="F13" i="6"/>
  <c r="G13" i="6" s="1"/>
  <c r="F14" i="6" l="1"/>
  <c r="G14" i="6" s="1"/>
  <c r="G15" i="8"/>
  <c r="I15" i="8" s="1"/>
  <c r="F16" i="8" s="1"/>
  <c r="F14" i="7"/>
  <c r="G14" i="7" s="1"/>
  <c r="G15" i="9"/>
  <c r="I15" i="9" s="1"/>
  <c r="F16" i="9" s="1"/>
  <c r="G16" i="9" l="1"/>
  <c r="I16" i="9" s="1"/>
  <c r="F17" i="9" s="1"/>
  <c r="G16" i="8"/>
  <c r="I16" i="8" s="1"/>
  <c r="F17" i="8" s="1"/>
  <c r="F15" i="7"/>
  <c r="G15" i="7" s="1"/>
  <c r="F15" i="6"/>
  <c r="G15" i="6" s="1"/>
  <c r="G16" i="6" l="1"/>
  <c r="F16" i="6"/>
  <c r="F16" i="7"/>
  <c r="G16" i="7" s="1"/>
  <c r="G17" i="8"/>
  <c r="I17" i="8" s="1"/>
  <c r="F18" i="8" s="1"/>
  <c r="G17" i="9"/>
  <c r="I17" i="9" s="1"/>
  <c r="F18" i="9" s="1"/>
  <c r="F17" i="7" l="1"/>
  <c r="G17" i="7" s="1"/>
  <c r="G18" i="9"/>
  <c r="I18" i="9" s="1"/>
  <c r="F19" i="9" s="1"/>
  <c r="G18" i="8"/>
  <c r="I18" i="8" s="1"/>
  <c r="F19" i="8" s="1"/>
  <c r="F17" i="6"/>
  <c r="G17" i="6" s="1"/>
  <c r="F18" i="6" l="1"/>
  <c r="G18" i="6" s="1"/>
  <c r="G19" i="8"/>
  <c r="I19" i="8" s="1"/>
  <c r="F20" i="8" s="1"/>
  <c r="G19" i="9"/>
  <c r="I19" i="9" s="1"/>
  <c r="F20" i="9" s="1"/>
  <c r="F18" i="7"/>
  <c r="G18" i="7" s="1"/>
  <c r="F19" i="7" l="1"/>
  <c r="G19" i="7" s="1"/>
  <c r="G20" i="9"/>
  <c r="I20" i="9" s="1"/>
  <c r="F21" i="9" s="1"/>
  <c r="G20" i="8"/>
  <c r="I20" i="8" s="1"/>
  <c r="F21" i="8" s="1"/>
  <c r="F19" i="6"/>
  <c r="G19" i="6" s="1"/>
  <c r="G20" i="6" l="1"/>
  <c r="F20" i="6"/>
  <c r="I21" i="8"/>
  <c r="F22" i="8" s="1"/>
  <c r="G21" i="8"/>
  <c r="I21" i="9"/>
  <c r="F22" i="9" s="1"/>
  <c r="G21" i="9"/>
  <c r="F20" i="7"/>
  <c r="G20" i="7" s="1"/>
  <c r="F21" i="7" l="1"/>
  <c r="G21" i="7" s="1"/>
  <c r="G22" i="9"/>
  <c r="I22" i="9" s="1"/>
  <c r="F23" i="9" s="1"/>
  <c r="G22" i="8"/>
  <c r="I22" i="8" s="1"/>
  <c r="F23" i="8" s="1"/>
  <c r="F21" i="6"/>
  <c r="G21" i="6" s="1"/>
  <c r="F22" i="6" l="1"/>
  <c r="G22" i="6" s="1"/>
  <c r="G23" i="8"/>
  <c r="I23" i="8" s="1"/>
  <c r="F24" i="8" s="1"/>
  <c r="G23" i="9"/>
  <c r="I23" i="9" s="1"/>
  <c r="F24" i="9" s="1"/>
  <c r="F22" i="7"/>
  <c r="G22" i="7" s="1"/>
  <c r="F23" i="7" l="1"/>
  <c r="G23" i="7" s="1"/>
  <c r="F23" i="6"/>
  <c r="G23" i="6" s="1"/>
  <c r="G24" i="9"/>
  <c r="I24" i="9" s="1"/>
  <c r="G24" i="8"/>
  <c r="I24" i="8" s="1"/>
  <c r="F24" i="6" l="1"/>
  <c r="G24" i="6" s="1"/>
  <c r="F24" i="7"/>
  <c r="G24" i="7" s="1"/>
  <c r="F25" i="7" l="1"/>
  <c r="G25" i="7" s="1"/>
  <c r="F25" i="6"/>
  <c r="G25" i="6" s="1"/>
  <c r="F26" i="6" l="1"/>
  <c r="G26" i="6" s="1"/>
  <c r="F26" i="7"/>
  <c r="G26" i="7" s="1"/>
  <c r="G27" i="7" l="1"/>
  <c r="F27" i="7"/>
  <c r="G27" i="6"/>
  <c r="F27" i="6"/>
  <c r="F28" i="6" l="1"/>
  <c r="G28" i="6" s="1"/>
  <c r="F28" i="7"/>
  <c r="G28" i="7" s="1"/>
  <c r="C6" i="2" l="1"/>
  <c r="G5" i="2"/>
  <c r="F4" i="2"/>
  <c r="E3" i="2"/>
  <c r="D2" i="2"/>
</calcChain>
</file>

<file path=xl/comments1.xml><?xml version="1.0" encoding="utf-8"?>
<comments xmlns="http://schemas.openxmlformats.org/spreadsheetml/2006/main">
  <authors>
    <author>ALGE</author>
  </authors>
  <commentList>
    <comment ref="G5" authorId="0" shapeId="0">
      <text>
        <r>
          <rPr>
            <sz val="9"/>
            <color indexed="81"/>
            <rFont val="Tahoma"/>
            <family val="2"/>
          </rPr>
          <t xml:space="preserve">Die Differenz ergibt sich, da RMZ (111,0205) auf 2 Dezimalstellen abgerundeter Betrag ist.
</t>
        </r>
      </text>
    </comment>
  </commentList>
</comments>
</file>

<file path=xl/comments2.xml><?xml version="1.0" encoding="utf-8"?>
<comments xmlns="http://schemas.openxmlformats.org/spreadsheetml/2006/main">
  <authors>
    <author>Alfred Einöder</author>
  </authors>
  <commentList>
    <comment ref="B6" authorId="0" shapeId="0">
      <text>
        <r>
          <rPr>
            <sz val="10"/>
            <color indexed="81"/>
            <rFont val="Tahoma"/>
            <family val="2"/>
          </rPr>
          <t xml:space="preserve">
   =RMZ(B4/12;B5*12;B2;-B3;1) 
das Argument F (Fälligkeit) ist mit 1 zu bewerten, da die Zahlung am Anfang des Monats erfolgt.</t>
        </r>
      </text>
    </comment>
  </commentList>
</comments>
</file>

<file path=xl/comments3.xml><?xml version="1.0" encoding="utf-8"?>
<comments xmlns="http://schemas.openxmlformats.org/spreadsheetml/2006/main">
  <authors>
    <author>Alfred Einöder</author>
  </authors>
  <commentList>
    <comment ref="B6" authorId="0" shapeId="0">
      <text>
        <r>
          <rPr>
            <sz val="10"/>
            <color indexed="81"/>
            <rFont val="Tahoma"/>
            <family val="2"/>
          </rPr>
          <t xml:space="preserve">
   =RMZ(B4/12;B5*12;B2;-B3;1) 
das Argument F (Fälligkeit) ist mit 1 zu bewerten, da die Zahlung am Anfang des Monats erfolgt.</t>
        </r>
      </text>
    </comment>
  </commentList>
</comments>
</file>

<file path=xl/comments4.xml><?xml version="1.0" encoding="utf-8"?>
<comments xmlns="http://schemas.openxmlformats.org/spreadsheetml/2006/main">
  <authors>
    <author>Alfred Einöder</author>
  </authors>
  <commentList>
    <comment ref="B7" authorId="0" shapeId="0">
      <text>
        <r>
          <rPr>
            <sz val="10"/>
            <color indexed="81"/>
            <rFont val="Tahoma"/>
            <family val="2"/>
          </rPr>
          <t>jeder Jahresgewinn der größer als 2 Halbjahresraten ist bringt einen Gewinn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<sst xmlns="http://schemas.openxmlformats.org/spreadsheetml/2006/main" count="276" uniqueCount="160">
  <si>
    <t>Rmz</t>
  </si>
  <si>
    <t>Bw</t>
  </si>
  <si>
    <t>Zins</t>
  </si>
  <si>
    <t>Zzr</t>
  </si>
  <si>
    <t>Zw</t>
  </si>
  <si>
    <t>Kredit / Barwert</t>
  </si>
  <si>
    <t>BW</t>
  </si>
  <si>
    <t>Zinssatz</t>
  </si>
  <si>
    <t>ZINS</t>
  </si>
  <si>
    <t>Zahlungszeitraum</t>
  </si>
  <si>
    <t>ZZR</t>
  </si>
  <si>
    <t>Zukünftiger Wert</t>
  </si>
  <si>
    <t>ZW</t>
  </si>
  <si>
    <t>Rate je Zahlungszeitraum</t>
  </si>
  <si>
    <t>RMZ</t>
  </si>
  <si>
    <t>Finanzmathematische Funktionen</t>
  </si>
  <si>
    <t xml:space="preserve">Die Liste beinhaltet Begriffe, wie sie in der deutschsprachigen Excel-Version verwendet werden.  </t>
  </si>
  <si>
    <t>Gruppe</t>
  </si>
  <si>
    <t>Name der Funktion</t>
  </si>
  <si>
    <t>Ergebnis</t>
  </si>
  <si>
    <t>Abschreibung</t>
  </si>
  <si>
    <t>AMORDEGRK</t>
  </si>
  <si>
    <t>Liefert den für eine Abrechnungsperiode anzusetzenden Abschreibungsbetrag, indem ein Abschreibungskoeffizient verwendet wird</t>
  </si>
  <si>
    <t>AMORLINEARK</t>
  </si>
  <si>
    <t>Liefert den für eine Abrechnungsperiode anzusetzenden Abschreibungsbetrag</t>
  </si>
  <si>
    <t>Zinsen</t>
  </si>
  <si>
    <t>AUFGELZINS</t>
  </si>
  <si>
    <t>Liefert die aufgelaufenen Zinsen (Stückzinsen) eines Wertpapiers mit periodischen Zinszahlungen</t>
  </si>
  <si>
    <t>AUFGELZINSF</t>
  </si>
  <si>
    <t>Liefert die zum Zeitpunkt der Fälligkeit aufgelaufenen Zinsen eines verzinslichen Wertpapiers.</t>
  </si>
  <si>
    <t>AUSZAHLUNG</t>
  </si>
  <si>
    <t>Liefert den Auszahlungsbetrag eines voll investierten Wertpapiers am Fälligkeitstermin</t>
  </si>
  <si>
    <t>Liefert den Barwert einer Investition</t>
  </si>
  <si>
    <t>DIA</t>
  </si>
  <si>
    <t>Liefert die arithmetisch-degressive Abschreibung eines Wirtschaftsgutes für eine bestimmte Periode</t>
  </si>
  <si>
    <t>DISAGIO</t>
  </si>
  <si>
    <t>Liefert den in Prozent ausgedrückten Abschlag (Disagio) eines Wertpapiers</t>
  </si>
  <si>
    <t>DURATION</t>
  </si>
  <si>
    <t>Gibt die jährliche Dauer eines Wertpapiers mit periodischen Zinszahlungen zurück</t>
  </si>
  <si>
    <t>EFFEKTIV</t>
  </si>
  <si>
    <t>Gibt den effektiven jährlichen Zinssatz zurück</t>
  </si>
  <si>
    <t>GDA</t>
  </si>
  <si>
    <t>Gibt die Abschreibung eines Anlagegutes für einen angegebenen Zeitraum unter Verwendung der degressiven Doppelraten-Abschreibung oder eines anderen von Ihnen angegebenen Abschreibungsverfahrens zurück</t>
  </si>
  <si>
    <t>GDA2</t>
  </si>
  <si>
    <t>Gibt die geometrisch-degressive Abschreibung eines Wirtschaftsgutes für eine bestimmte Periode zurück</t>
  </si>
  <si>
    <t>IKV</t>
  </si>
  <si>
    <t>Liefert den internen Zinsfuß einer Reihe von Bargeldzuflüssen</t>
  </si>
  <si>
    <t>ISPMT</t>
  </si>
  <si>
    <t>Berechnet die während eines bestimmten Zeitraumes für eine Investition gezahlten Zinsen</t>
  </si>
  <si>
    <t>KAPZ</t>
  </si>
  <si>
    <t>Liefert die Kapitalrückzahlung einer Investition für die angegebene Periode</t>
  </si>
  <si>
    <t>KUMKAPITAL</t>
  </si>
  <si>
    <t>Berechnet das angehäufte Kapital eines Darlehens, das zwischen zwei Perioden zu zahlen ist</t>
  </si>
  <si>
    <t>KUMZINSZ</t>
  </si>
  <si>
    <t>Liefert die kumulierten Zinsen, die für einen Kredit zwischen zwei Perioden zu zahlen sind</t>
  </si>
  <si>
    <t>KURS</t>
  </si>
  <si>
    <t>Liefert den Kurs pro 100 € Nennwert eines Wertpapiers, das periodisch Zinsen auszahlt</t>
  </si>
  <si>
    <t>KURSDISAGIO</t>
  </si>
  <si>
    <t>Liefert den Kurs pro 100 € Nennwert eines unverzinslichen Wertpapiers</t>
  </si>
  <si>
    <t>KURSFÄLLIG</t>
  </si>
  <si>
    <t>Liefert den Kurs pro 100 € Nennwert eines Wertpapiers, das Zinsen am Fälligkeitsdatum auszahlt</t>
  </si>
  <si>
    <t>LIA</t>
  </si>
  <si>
    <t>Liefert die lineare Abschreibung eines Wirtschaftsgutes pro Periode</t>
  </si>
  <si>
    <t>MDURATION</t>
  </si>
  <si>
    <t>Liefert die modifizierte Macauley-Dauer eines Wertpapiers mit einem angenommenen Nennwert von 100 €</t>
  </si>
  <si>
    <t>NBW</t>
  </si>
  <si>
    <t>Liefert den Nettobarwert (Kapitalwert) einer Investition auf Basis einer Reihe von periodischen Zahlungen und eines Abzinsungsfaktors</t>
  </si>
  <si>
    <t>NOMINAL</t>
  </si>
  <si>
    <t>Gibt den jährlichen nominalen Zinssatz zurück</t>
  </si>
  <si>
    <t>NOTIERUNGDEZ</t>
  </si>
  <si>
    <t>Konvertiert eine Notierung, die als Dezimalbruch ausgedrückt wurde, in eine Dezimalzahl</t>
  </si>
  <si>
    <t>NOTIERUNGBRU</t>
  </si>
  <si>
    <t>Konvertiert eine Notierung, die als Dezimalzahl ausgedrückt wurde, in einen Dezimalbruch</t>
  </si>
  <si>
    <t>QIKV</t>
  </si>
  <si>
    <t>Gibt den internen Zinsfuß zurück, bei dem positive und negative Zahlungen zu unterschiedlichen Zinssätzen finanziert werden</t>
  </si>
  <si>
    <t>RENDITE</t>
  </si>
  <si>
    <t>Liefert die Rendite eines Wertpapiers, das periodisch Zinsen auszahlt</t>
  </si>
  <si>
    <t>RENDITEDIS</t>
  </si>
  <si>
    <t>Liefert die jährliche Rendite für ein unverzinsliches Wertpapier, z. B. ein Schatzwechsel (Treasury Bill)</t>
  </si>
  <si>
    <t>RENDITEFÄLL</t>
  </si>
  <si>
    <t>Liefert die jährliche Rendite eines Wertpapiers, das Zinsen am Fälligkeitsdatum auszahlt</t>
  </si>
  <si>
    <t>Liefert periodische Zahlungen für eine Annuität</t>
  </si>
  <si>
    <t>TBILLÄQUIV</t>
  </si>
  <si>
    <t>Rechnet die Verzinsung eines Schatzwechsels (Treasury Bill) in die für Anleihen übliche einfache jährliche Verzinsung um</t>
  </si>
  <si>
    <t>TBILLKURS</t>
  </si>
  <si>
    <t>Liefert den Kurs pro 100 € Nennwert eines Schatzwechsels (Treasury Bill)</t>
  </si>
  <si>
    <t>TBILLRENDITE</t>
  </si>
  <si>
    <t>Liefert die Rendite eines Schatzwechsels (Treasury Bill)</t>
  </si>
  <si>
    <t>UNREGER.KURS</t>
  </si>
  <si>
    <t>Liefert den Kurs pro 100 € Nennwert eines Wertpapiers mit einem unregelmäßigen ersten Zinstermin</t>
  </si>
  <si>
    <t>UNREGER.REND</t>
  </si>
  <si>
    <t>Liefert die Rendite eines Wertpapiers mit einem unregelmäßigen ersten Zinstermin</t>
  </si>
  <si>
    <t>UNREGLE.KURS</t>
  </si>
  <si>
    <t>Liefert den Kurs pro 100 € Nennwert eines Wertpapiers mit einem unregelmäßigen letzten Zinstermin</t>
  </si>
  <si>
    <t>UNREGLE.REND</t>
  </si>
  <si>
    <t>Liefert die Rendite eines Wertpapiers mit einem unregelmäßigen letzten Zinstermin</t>
  </si>
  <si>
    <t>VDB</t>
  </si>
  <si>
    <t>Gibt die degressive Abschreibung eines Wirtschaftsgutes für eine bestimmte oder für eine Teilperiode zurück</t>
  </si>
  <si>
    <t>XINTZINSFUSS</t>
  </si>
  <si>
    <t>Liefert den internen Zinsfuß einer Reihe nicht periodisch anfallender Zahlungen</t>
  </si>
  <si>
    <t>XKAPITALWERT</t>
  </si>
  <si>
    <t>Liefert den Nettobarwert (Kapitalwert) einer Reihe nicht periodisch anfallender Zahlungen</t>
  </si>
  <si>
    <t>Liefert den Zinssatz einer Annuität pro Periode</t>
  </si>
  <si>
    <t>ZINSSATZ</t>
  </si>
  <si>
    <t>Liefert den Zinssatz eines voll investierten Wertpapiers</t>
  </si>
  <si>
    <t>ZINSTERMNZ</t>
  </si>
  <si>
    <t>Gibt das Datum des ersten Zinstermins nach dem Abrechnungstermin zurück</t>
  </si>
  <si>
    <t>ZINSTERMTAGE</t>
  </si>
  <si>
    <t>Gibt die Anzahl von Tagen der Zinsperiode zurück, die den Abrechnungstermin einschließt.</t>
  </si>
  <si>
    <t>ZINSTERMTAGNZ</t>
  </si>
  <si>
    <t>Gibt die Anzahl von Tagen ab dem Abrechnungtermin bis zum nächsten Zinstermin (Kupontermin) zurück</t>
  </si>
  <si>
    <t>ZINSTERMTAGVA</t>
  </si>
  <si>
    <t>Gibt die Anzahl von Tagen vom Anfang des Zinstermins bis zum Abrechnungstermin zurück</t>
  </si>
  <si>
    <t>ZINSTERMVZ</t>
  </si>
  <si>
    <t>Gibt eine Zahl zurück, die den letzten Zinstermin (Kupontermin) vor dem Abrechnungstermin darstellt</t>
  </si>
  <si>
    <t>ZINSTERMZAHL</t>
  </si>
  <si>
    <t>Gibt die Anzahl von Kuponzinsen, die zwischen dem Abrechnungstermin und dem Fälligkeitstermin fällig sind, zurück</t>
  </si>
  <si>
    <t>ZINSZ</t>
  </si>
  <si>
    <t>Liefert die Zinszahlung einer Investition für die angegebene Periode</t>
  </si>
  <si>
    <t>Liefert den zukünftigen Wert (Endwert) einer Investition</t>
  </si>
  <si>
    <t>ZW2</t>
  </si>
  <si>
    <t>Liefert den aufgezinsten Wert des Anfangskapitals für eine Reihe periodisch unterschiedlicher Zinssätze</t>
  </si>
  <si>
    <t>Gibt die Anzahl von Perioden für eine Investition zurück</t>
  </si>
  <si>
    <t>Laufzeit in Jahren</t>
  </si>
  <si>
    <t>Anfangskapital</t>
  </si>
  <si>
    <t>Kontrollrechnung</t>
  </si>
  <si>
    <t>Sparziel</t>
  </si>
  <si>
    <t>Monat</t>
  </si>
  <si>
    <t>Sparbetrag</t>
  </si>
  <si>
    <t>Guthaben</t>
  </si>
  <si>
    <t>Zinssatz pro Jahr</t>
  </si>
  <si>
    <t>monatliche Spareinlage</t>
  </si>
  <si>
    <t>Aufgabe A)</t>
  </si>
  <si>
    <t>Kontrollrechnung zu Aufgabe A)</t>
  </si>
  <si>
    <t>Kaufpreis der Maschine</t>
  </si>
  <si>
    <t>1/2-Jahr</t>
  </si>
  <si>
    <t>Investition</t>
  </si>
  <si>
    <t>Ertrag</t>
  </si>
  <si>
    <t>Restwert</t>
  </si>
  <si>
    <t>jährliche Annuität</t>
  </si>
  <si>
    <t>Aufgabe B)</t>
  </si>
  <si>
    <t>Beispiel</t>
  </si>
  <si>
    <t>Daten</t>
  </si>
  <si>
    <t>Beschreibung</t>
  </si>
  <si>
    <t>Jährlicher Abzinsungssatz. Dies könnte der Inflationsrate oder dem Zinssatz einer anderen von Ihnen erwogenen Investition entsprechen.</t>
  </si>
  <si>
    <t>Barwert der einzelnen Erträge</t>
  </si>
  <si>
    <r>
      <t>Anschaffungskosten einer Investition auf heute bezogen</t>
    </r>
    <r>
      <rPr>
        <b/>
        <sz val="10"/>
        <rFont val="Arial"/>
        <family val="2"/>
      </rPr>
      <t xml:space="preserve"> in einem</t>
    </r>
    <r>
      <rPr>
        <sz val="11"/>
        <color theme="1"/>
        <rFont val="Calibri"/>
        <family val="2"/>
        <scheme val="minor"/>
      </rPr>
      <t xml:space="preserve"> Jahr</t>
    </r>
  </si>
  <si>
    <t>Ertrag des ersten Jahres</t>
  </si>
  <si>
    <t>Ertrag des zweiten Jahres</t>
  </si>
  <si>
    <t>Ertrag des dritten Jahres</t>
  </si>
  <si>
    <t>Formel</t>
  </si>
  <si>
    <t>Beschreibung (Ergebnis)</t>
  </si>
  <si>
    <t>Nettobarwert dieser Investition (1.188,44)</t>
  </si>
  <si>
    <t>Jährlicher Abzinsungssatz. Dieser könnte der Inflationsrate oder dem Zinssatz einer anderen von Ihnen erwogenen Investition entsprechen.</t>
  </si>
  <si>
    <t>Anschaffungskosten einer Investition</t>
  </si>
  <si>
    <t>Ertrag des vierten Jahres</t>
  </si>
  <si>
    <t>Ertrag des fünften Jahres</t>
  </si>
  <si>
    <t>Ertrag des sechsten Jahres  (Variante 2)</t>
  </si>
  <si>
    <t>Nettobarwert dieser Investition (1.922,06)</t>
  </si>
  <si>
    <t>Nettobarwert dieser Investition mit einem Verlust im sechsten Jahr von 9.000 
(-3.749,47)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</si>
</sst>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&quot;€&quot;\ #,##0.00;[Red]\-&quot;€&quot;\ #,##0.00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  <numFmt numFmtId="165" formatCode="_-* #,##0.00_-;\-* #,##0.00_-;0;_-@_-"/>
    <numFmt numFmtId="166" formatCode="[=1]#,##0&quot; Jahr&quot;;#,##0&quot; Jahre&quot;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24"/>
      <color indexed="12"/>
      <name val="Calibri"/>
      <family val="2"/>
    </font>
    <font>
      <b/>
      <sz val="24"/>
      <color indexed="12"/>
      <name val="Arial"/>
      <family val="2"/>
    </font>
    <font>
      <b/>
      <i/>
      <sz val="11"/>
      <color indexed="12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sz val="8"/>
      <color indexed="81"/>
      <name val="Tahoma"/>
      <family val="2"/>
    </font>
    <font>
      <b/>
      <i/>
      <sz val="18"/>
      <color indexed="12"/>
      <name val="Calibri"/>
      <family val="2"/>
    </font>
    <font>
      <b/>
      <i/>
      <sz val="18"/>
      <color indexed="12"/>
      <name val="Arial"/>
      <family val="2"/>
    </font>
    <font>
      <b/>
      <sz val="11"/>
      <color indexed="12"/>
      <name val="Calibri"/>
      <family val="2"/>
    </font>
    <font>
      <sz val="10"/>
      <name val="Arial"/>
      <family val="2"/>
    </font>
    <font>
      <sz val="10"/>
      <color indexed="81"/>
      <name val="Tahoma"/>
      <family val="2"/>
    </font>
    <font>
      <b/>
      <i/>
      <sz val="18"/>
      <color indexed="12"/>
      <name val="Calibri"/>
      <family val="2"/>
      <scheme val="minor"/>
    </font>
    <font>
      <b/>
      <sz val="14"/>
      <color rgb="FF0000FF"/>
      <name val="Calibri"/>
      <family val="2"/>
    </font>
    <font>
      <b/>
      <sz val="14"/>
      <color rgb="FF0000FF"/>
      <name val="Arial"/>
      <family val="2"/>
    </font>
    <font>
      <b/>
      <sz val="14"/>
      <color indexed="12"/>
      <name val="Calibri"/>
      <family val="2"/>
    </font>
    <font>
      <b/>
      <sz val="12"/>
      <name val="Arial"/>
      <family val="2"/>
    </font>
    <font>
      <b/>
      <sz val="10"/>
      <color rgb="FF0000FF"/>
      <name val="Arial"/>
      <family val="2"/>
    </font>
    <font>
      <i/>
      <sz val="11"/>
      <color rgb="FF0000FF"/>
      <name val="Calibri"/>
      <family val="2"/>
      <scheme val="minor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12"/>
      </left>
      <right/>
      <top style="thick">
        <color indexed="12"/>
      </top>
      <bottom/>
      <diagonal/>
    </border>
    <border>
      <left/>
      <right/>
      <top style="thick">
        <color indexed="12"/>
      </top>
      <bottom/>
      <diagonal/>
    </border>
    <border>
      <left/>
      <right style="thick">
        <color indexed="12"/>
      </right>
      <top style="thick">
        <color indexed="12"/>
      </top>
      <bottom/>
      <diagonal/>
    </border>
    <border>
      <left style="thick">
        <color indexed="12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12"/>
      </right>
      <top/>
      <bottom style="medium">
        <color indexed="64"/>
      </bottom>
      <diagonal/>
    </border>
    <border>
      <left style="thick">
        <color indexed="12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12"/>
      </right>
      <top/>
      <bottom/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ck">
        <color indexed="12"/>
      </left>
      <right/>
      <top/>
      <bottom style="thick">
        <color indexed="12"/>
      </bottom>
      <diagonal/>
    </border>
    <border>
      <left style="medium">
        <color indexed="64"/>
      </left>
      <right style="medium">
        <color indexed="64"/>
      </right>
      <top/>
      <bottom style="thick">
        <color indexed="12"/>
      </bottom>
      <diagonal/>
    </border>
    <border>
      <left/>
      <right style="thick">
        <color indexed="12"/>
      </right>
      <top/>
      <bottom style="thick">
        <color indexed="12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43" fontId="0" fillId="0" borderId="0" xfId="1" applyFont="1"/>
    <xf numFmtId="8" fontId="0" fillId="2" borderId="0" xfId="1" applyNumberFormat="1" applyFont="1" applyFill="1"/>
    <xf numFmtId="10" fontId="0" fillId="0" borderId="0" xfId="0" applyNumberFormat="1"/>
    <xf numFmtId="10" fontId="0" fillId="2" borderId="0" xfId="0" applyNumberFormat="1" applyFill="1"/>
    <xf numFmtId="164" fontId="0" fillId="0" borderId="0" xfId="1" applyNumberFormat="1" applyFont="1"/>
    <xf numFmtId="0" fontId="0" fillId="2" borderId="0" xfId="0" applyFill="1"/>
    <xf numFmtId="165" fontId="0" fillId="0" borderId="0" xfId="1" applyNumberFormat="1" applyFont="1"/>
    <xf numFmtId="43" fontId="0" fillId="2" borderId="0" xfId="1" applyFont="1" applyFill="1"/>
    <xf numFmtId="1" fontId="0" fillId="2" borderId="0" xfId="0" applyNumberFormat="1" applyFill="1"/>
    <xf numFmtId="0" fontId="7" fillId="0" borderId="1" xfId="0" applyFont="1" applyBorder="1" applyAlignment="1">
      <alignment vertical="center"/>
    </xf>
    <xf numFmtId="0" fontId="0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Font="1"/>
    <xf numFmtId="10" fontId="0" fillId="0" borderId="0" xfId="0" applyNumberFormat="1" applyFont="1"/>
    <xf numFmtId="0" fontId="14" fillId="4" borderId="5" xfId="0" applyFont="1" applyFill="1" applyBorder="1" applyAlignment="1">
      <alignment horizontal="center"/>
    </xf>
    <xf numFmtId="0" fontId="14" fillId="4" borderId="6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/>
    </xf>
    <xf numFmtId="0" fontId="10" fillId="0" borderId="8" xfId="0" applyFont="1" applyBorder="1" applyAlignment="1">
      <alignment horizontal="center"/>
    </xf>
    <xf numFmtId="44" fontId="0" fillId="0" borderId="9" xfId="4" applyFont="1" applyBorder="1"/>
    <xf numFmtId="44" fontId="0" fillId="0" borderId="10" xfId="4" applyFont="1" applyBorder="1"/>
    <xf numFmtId="0" fontId="9" fillId="0" borderId="8" xfId="0" applyFont="1" applyBorder="1" applyAlignment="1">
      <alignment horizontal="center"/>
    </xf>
    <xf numFmtId="8" fontId="0" fillId="4" borderId="11" xfId="1" applyNumberFormat="1" applyFont="1" applyFill="1" applyBorder="1"/>
    <xf numFmtId="0" fontId="0" fillId="0" borderId="0" xfId="0" quotePrefix="1"/>
    <xf numFmtId="0" fontId="9" fillId="0" borderId="12" xfId="0" applyFont="1" applyBorder="1" applyAlignment="1">
      <alignment horizontal="center"/>
    </xf>
    <xf numFmtId="44" fontId="0" fillId="0" borderId="13" xfId="4" applyFont="1" applyBorder="1"/>
    <xf numFmtId="44" fontId="0" fillId="0" borderId="14" xfId="4" applyFont="1" applyBorder="1"/>
    <xf numFmtId="43" fontId="8" fillId="0" borderId="0" xfId="1" applyFont="1"/>
    <xf numFmtId="44" fontId="8" fillId="0" borderId="9" xfId="4" applyFont="1" applyBorder="1"/>
    <xf numFmtId="44" fontId="8" fillId="0" borderId="10" xfId="4" applyFont="1" applyBorder="1"/>
    <xf numFmtId="8" fontId="8" fillId="0" borderId="0" xfId="1" applyNumberFormat="1" applyFont="1"/>
    <xf numFmtId="0" fontId="0" fillId="0" borderId="0" xfId="0" quotePrefix="1" applyFont="1"/>
    <xf numFmtId="44" fontId="8" fillId="0" borderId="13" xfId="4" applyFont="1" applyBorder="1"/>
    <xf numFmtId="44" fontId="8" fillId="0" borderId="14" xfId="4" applyFont="1" applyBorder="1"/>
    <xf numFmtId="0" fontId="0" fillId="0" borderId="0" xfId="0" applyAlignment="1">
      <alignment horizontal="right"/>
    </xf>
    <xf numFmtId="0" fontId="7" fillId="4" borderId="0" xfId="0" applyFont="1" applyFill="1" applyAlignment="1">
      <alignment horizontal="center" vertical="center"/>
    </xf>
    <xf numFmtId="0" fontId="8" fillId="0" borderId="0" xfId="0" applyFont="1" applyBorder="1" applyAlignment="1"/>
    <xf numFmtId="8" fontId="8" fillId="0" borderId="0" xfId="2" applyNumberFormat="1" applyFont="1" applyBorder="1" applyAlignment="1"/>
    <xf numFmtId="0" fontId="8" fillId="0" borderId="0" xfId="0" applyFont="1" applyBorder="1" applyAlignment="1">
      <alignment horizontal="left" vertical="center"/>
    </xf>
    <xf numFmtId="166" fontId="8" fillId="0" borderId="0" xfId="0" applyNumberFormat="1" applyFont="1" applyBorder="1" applyAlignment="1">
      <alignment horizontal="right"/>
    </xf>
    <xf numFmtId="8" fontId="0" fillId="0" borderId="9" xfId="4" applyNumberFormat="1" applyFont="1" applyBorder="1"/>
    <xf numFmtId="10" fontId="8" fillId="0" borderId="0" xfId="0" applyNumberFormat="1" applyFont="1" applyBorder="1" applyAlignment="1">
      <alignment horizontal="right"/>
    </xf>
    <xf numFmtId="8" fontId="8" fillId="0" borderId="11" xfId="4" applyNumberFormat="1" applyFont="1" applyBorder="1" applyAlignment="1">
      <alignment horizontal="right"/>
    </xf>
    <xf numFmtId="0" fontId="8" fillId="0" borderId="0" xfId="0" applyFont="1" applyBorder="1"/>
    <xf numFmtId="0" fontId="8" fillId="0" borderId="0" xfId="0" applyFont="1" applyBorder="1" applyAlignment="1">
      <alignment horizontal="right"/>
    </xf>
    <xf numFmtId="8" fontId="8" fillId="0" borderId="0" xfId="4" applyNumberFormat="1" applyFont="1" applyBorder="1" applyAlignment="1">
      <alignment horizontal="right"/>
    </xf>
    <xf numFmtId="8" fontId="0" fillId="0" borderId="13" xfId="4" applyNumberFormat="1" applyFont="1" applyBorder="1"/>
    <xf numFmtId="8" fontId="8" fillId="0" borderId="9" xfId="4" applyNumberFormat="1" applyFont="1" applyBorder="1"/>
    <xf numFmtId="8" fontId="8" fillId="0" borderId="13" xfId="4" applyNumberFormat="1" applyFont="1" applyBorder="1"/>
    <xf numFmtId="0" fontId="20" fillId="3" borderId="0" xfId="0" applyFont="1" applyFill="1" applyAlignment="1"/>
    <xf numFmtId="0" fontId="21" fillId="0" borderId="0" xfId="0" applyFont="1" applyAlignment="1">
      <alignment horizontal="left"/>
    </xf>
    <xf numFmtId="0" fontId="21" fillId="0" borderId="0" xfId="0" applyFont="1"/>
    <xf numFmtId="0" fontId="22" fillId="5" borderId="0" xfId="0" applyFont="1" applyFill="1" applyAlignment="1">
      <alignment horizontal="center" vertical="center" wrapText="1"/>
    </xf>
    <xf numFmtId="9" fontId="23" fillId="0" borderId="1" xfId="3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0" xfId="0" applyFont="1" applyBorder="1"/>
    <xf numFmtId="0" fontId="23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0" fillId="0" borderId="0" xfId="0" applyAlignment="1">
      <alignment wrapText="1"/>
    </xf>
    <xf numFmtId="8" fontId="0" fillId="0" borderId="0" xfId="0" applyNumberFormat="1"/>
    <xf numFmtId="8" fontId="0" fillId="0" borderId="0" xfId="0" applyNumberFormat="1" applyAlignment="1">
      <alignment wrapText="1"/>
    </xf>
    <xf numFmtId="0" fontId="0" fillId="0" borderId="0" xfId="0" applyBorder="1"/>
    <xf numFmtId="0" fontId="5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12" fillId="4" borderId="2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center"/>
    </xf>
    <xf numFmtId="0" fontId="19" fillId="5" borderId="0" xfId="0" applyFont="1" applyFill="1" applyAlignment="1">
      <alignment horizontal="center"/>
    </xf>
  </cellXfs>
  <cellStyles count="5">
    <cellStyle name="Euro" xfId="4"/>
    <cellStyle name="Komma" xfId="1" builtinId="3"/>
    <cellStyle name="Prozent" xfId="3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7</xdr:row>
      <xdr:rowOff>9525</xdr:rowOff>
    </xdr:from>
    <xdr:to>
      <xdr:col>6</xdr:col>
      <xdr:colOff>365126</xdr:colOff>
      <xdr:row>12</xdr:row>
      <xdr:rowOff>128588</xdr:rowOff>
    </xdr:to>
    <xdr:sp macro="" textlink="">
      <xdr:nvSpPr>
        <xdr:cNvPr id="2" name="Rechteck 1"/>
        <xdr:cNvSpPr/>
      </xdr:nvSpPr>
      <xdr:spPr>
        <a:xfrm>
          <a:off x="1619250" y="1343025"/>
          <a:ext cx="3756026" cy="1071563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100" b="1">
              <a:solidFill>
                <a:srgbClr val="0000FF"/>
              </a:solidFill>
            </a:rPr>
            <a:t>Aufgabe: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Füllen Sie die hinterlegten</a:t>
          </a:r>
          <a:r>
            <a:rPr lang="de-AT" sz="1100" baseline="0">
              <a:solidFill>
                <a:srgbClr val="0000FF"/>
              </a:solidFill>
            </a:rPr>
            <a:t> </a:t>
          </a:r>
          <a:r>
            <a:rPr lang="de-AT" sz="1100">
              <a:solidFill>
                <a:srgbClr val="0000FF"/>
              </a:solidFill>
            </a:rPr>
            <a:t>Zellen mit</a:t>
          </a:r>
          <a:r>
            <a:rPr lang="de-AT" sz="1100" baseline="0">
              <a:solidFill>
                <a:srgbClr val="0000FF"/>
              </a:solidFill>
            </a:rPr>
            <a:t> den entsprechenden Funktionen aus</a:t>
          </a:r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9"/>
  <sheetViews>
    <sheetView topLeftCell="A46" workbookViewId="0">
      <selection activeCell="E68" sqref="E68"/>
    </sheetView>
  </sheetViews>
  <sheetFormatPr baseColWidth="10" defaultColWidth="14.5546875" defaultRowHeight="14.4" x14ac:dyDescent="0.3"/>
  <cols>
    <col min="1" max="1" width="15.5546875" customWidth="1"/>
    <col min="2" max="2" width="19.5546875" customWidth="1"/>
    <col min="3" max="3" width="71.5546875" customWidth="1"/>
  </cols>
  <sheetData>
    <row r="1" spans="1:3" ht="31.2" x14ac:dyDescent="0.6">
      <c r="A1" s="67" t="s">
        <v>15</v>
      </c>
      <c r="B1" s="68"/>
      <c r="C1" s="68"/>
    </row>
    <row r="3" spans="1:3" x14ac:dyDescent="0.3">
      <c r="A3" t="s">
        <v>16</v>
      </c>
    </row>
    <row r="5" spans="1:3" x14ac:dyDescent="0.3">
      <c r="A5" s="12" t="s">
        <v>17</v>
      </c>
      <c r="B5" s="12" t="s">
        <v>18</v>
      </c>
      <c r="C5" s="12" t="s">
        <v>19</v>
      </c>
    </row>
    <row r="6" spans="1:3" ht="28.8" x14ac:dyDescent="0.3">
      <c r="A6" s="13" t="s">
        <v>20</v>
      </c>
      <c r="B6" s="14" t="s">
        <v>21</v>
      </c>
      <c r="C6" s="15" t="s">
        <v>22</v>
      </c>
    </row>
    <row r="7" spans="1:3" x14ac:dyDescent="0.3">
      <c r="A7" s="13" t="s">
        <v>20</v>
      </c>
      <c r="B7" s="13" t="s">
        <v>23</v>
      </c>
      <c r="C7" s="16" t="s">
        <v>24</v>
      </c>
    </row>
    <row r="8" spans="1:3" ht="28.8" x14ac:dyDescent="0.3">
      <c r="A8" s="13" t="s">
        <v>25</v>
      </c>
      <c r="B8" s="14" t="s">
        <v>26</v>
      </c>
      <c r="C8" s="15" t="s">
        <v>27</v>
      </c>
    </row>
    <row r="9" spans="1:3" ht="28.8" x14ac:dyDescent="0.3">
      <c r="A9" s="13" t="s">
        <v>25</v>
      </c>
      <c r="B9" s="14" t="s">
        <v>28</v>
      </c>
      <c r="C9" s="15" t="s">
        <v>29</v>
      </c>
    </row>
    <row r="10" spans="1:3" x14ac:dyDescent="0.3">
      <c r="A10" s="13" t="s">
        <v>25</v>
      </c>
      <c r="B10" s="14" t="s">
        <v>30</v>
      </c>
      <c r="C10" s="15" t="s">
        <v>31</v>
      </c>
    </row>
    <row r="11" spans="1:3" x14ac:dyDescent="0.3">
      <c r="A11" s="13" t="s">
        <v>25</v>
      </c>
      <c r="B11" s="14" t="s">
        <v>6</v>
      </c>
      <c r="C11" s="15" t="s">
        <v>32</v>
      </c>
    </row>
    <row r="12" spans="1:3" ht="28.8" x14ac:dyDescent="0.3">
      <c r="A12" s="13" t="s">
        <v>20</v>
      </c>
      <c r="B12" s="14" t="s">
        <v>33</v>
      </c>
      <c r="C12" s="15" t="s">
        <v>34</v>
      </c>
    </row>
    <row r="13" spans="1:3" x14ac:dyDescent="0.3">
      <c r="A13" s="13" t="s">
        <v>25</v>
      </c>
      <c r="B13" s="14" t="s">
        <v>35</v>
      </c>
      <c r="C13" s="15" t="s">
        <v>36</v>
      </c>
    </row>
    <row r="14" spans="1:3" x14ac:dyDescent="0.3">
      <c r="A14" s="13" t="s">
        <v>25</v>
      </c>
      <c r="B14" s="13" t="s">
        <v>37</v>
      </c>
      <c r="C14" s="15" t="s">
        <v>38</v>
      </c>
    </row>
    <row r="15" spans="1:3" x14ac:dyDescent="0.3">
      <c r="A15" s="13" t="s">
        <v>25</v>
      </c>
      <c r="B15" s="14" t="s">
        <v>39</v>
      </c>
      <c r="C15" s="15" t="s">
        <v>40</v>
      </c>
    </row>
    <row r="16" spans="1:3" ht="43.2" x14ac:dyDescent="0.3">
      <c r="A16" s="13" t="s">
        <v>20</v>
      </c>
      <c r="B16" s="14" t="s">
        <v>41</v>
      </c>
      <c r="C16" s="15" t="s">
        <v>42</v>
      </c>
    </row>
    <row r="17" spans="1:3" ht="28.8" x14ac:dyDescent="0.3">
      <c r="A17" s="13" t="s">
        <v>20</v>
      </c>
      <c r="B17" s="14" t="s">
        <v>43</v>
      </c>
      <c r="C17" s="15" t="s">
        <v>44</v>
      </c>
    </row>
    <row r="18" spans="1:3" x14ac:dyDescent="0.3">
      <c r="A18" s="13" t="s">
        <v>25</v>
      </c>
      <c r="B18" s="14" t="s">
        <v>45</v>
      </c>
      <c r="C18" s="15" t="s">
        <v>46</v>
      </c>
    </row>
    <row r="19" spans="1:3" ht="28.8" x14ac:dyDescent="0.3">
      <c r="A19" s="13" t="s">
        <v>25</v>
      </c>
      <c r="B19" s="14" t="s">
        <v>47</v>
      </c>
      <c r="C19" s="15" t="s">
        <v>48</v>
      </c>
    </row>
    <row r="20" spans="1:3" x14ac:dyDescent="0.3">
      <c r="A20" s="13" t="s">
        <v>25</v>
      </c>
      <c r="B20" s="14" t="s">
        <v>49</v>
      </c>
      <c r="C20" s="15" t="s">
        <v>50</v>
      </c>
    </row>
    <row r="21" spans="1:3" ht="28.8" x14ac:dyDescent="0.3">
      <c r="A21" s="13" t="s">
        <v>25</v>
      </c>
      <c r="B21" s="14" t="s">
        <v>51</v>
      </c>
      <c r="C21" s="15" t="s">
        <v>52</v>
      </c>
    </row>
    <row r="22" spans="1:3" ht="28.8" x14ac:dyDescent="0.3">
      <c r="A22" s="13" t="s">
        <v>25</v>
      </c>
      <c r="B22" s="14" t="s">
        <v>53</v>
      </c>
      <c r="C22" s="15" t="s">
        <v>54</v>
      </c>
    </row>
    <row r="23" spans="1:3" ht="28.8" x14ac:dyDescent="0.3">
      <c r="A23" s="13" t="s">
        <v>25</v>
      </c>
      <c r="B23" s="14" t="s">
        <v>55</v>
      </c>
      <c r="C23" s="15" t="s">
        <v>56</v>
      </c>
    </row>
    <row r="24" spans="1:3" x14ac:dyDescent="0.3">
      <c r="A24" s="13" t="s">
        <v>25</v>
      </c>
      <c r="B24" s="14" t="s">
        <v>57</v>
      </c>
      <c r="C24" s="15" t="s">
        <v>58</v>
      </c>
    </row>
    <row r="25" spans="1:3" ht="28.8" x14ac:dyDescent="0.3">
      <c r="A25" s="13" t="s">
        <v>25</v>
      </c>
      <c r="B25" s="14" t="s">
        <v>59</v>
      </c>
      <c r="C25" s="15" t="s">
        <v>60</v>
      </c>
    </row>
    <row r="26" spans="1:3" x14ac:dyDescent="0.3">
      <c r="A26" s="13" t="s">
        <v>20</v>
      </c>
      <c r="B26" s="14" t="s">
        <v>61</v>
      </c>
      <c r="C26" s="15" t="s">
        <v>62</v>
      </c>
    </row>
    <row r="27" spans="1:3" ht="28.8" x14ac:dyDescent="0.3">
      <c r="A27" s="13" t="s">
        <v>25</v>
      </c>
      <c r="B27" s="14" t="s">
        <v>63</v>
      </c>
      <c r="C27" s="15" t="s">
        <v>64</v>
      </c>
    </row>
    <row r="28" spans="1:3" ht="28.8" x14ac:dyDescent="0.3">
      <c r="A28" s="13" t="s">
        <v>25</v>
      </c>
      <c r="B28" s="14" t="s">
        <v>65</v>
      </c>
      <c r="C28" s="15" t="s">
        <v>66</v>
      </c>
    </row>
    <row r="29" spans="1:3" x14ac:dyDescent="0.3">
      <c r="A29" s="13" t="s">
        <v>25</v>
      </c>
      <c r="B29" s="14" t="s">
        <v>67</v>
      </c>
      <c r="C29" s="15" t="s">
        <v>68</v>
      </c>
    </row>
    <row r="30" spans="1:3" ht="28.8" x14ac:dyDescent="0.3">
      <c r="A30" s="13" t="s">
        <v>25</v>
      </c>
      <c r="B30" s="14" t="s">
        <v>69</v>
      </c>
      <c r="C30" s="15" t="s">
        <v>70</v>
      </c>
    </row>
    <row r="31" spans="1:3" ht="28.8" x14ac:dyDescent="0.3">
      <c r="A31" s="13" t="s">
        <v>25</v>
      </c>
      <c r="B31" s="14" t="s">
        <v>71</v>
      </c>
      <c r="C31" s="15" t="s">
        <v>72</v>
      </c>
    </row>
    <row r="32" spans="1:3" ht="28.8" x14ac:dyDescent="0.3">
      <c r="A32" s="13" t="s">
        <v>25</v>
      </c>
      <c r="B32" s="14" t="s">
        <v>73</v>
      </c>
      <c r="C32" s="15" t="s">
        <v>74</v>
      </c>
    </row>
    <row r="33" spans="1:3" x14ac:dyDescent="0.3">
      <c r="A33" s="13" t="s">
        <v>25</v>
      </c>
      <c r="B33" s="14" t="s">
        <v>75</v>
      </c>
      <c r="C33" s="15" t="s">
        <v>76</v>
      </c>
    </row>
    <row r="34" spans="1:3" ht="28.8" x14ac:dyDescent="0.3">
      <c r="A34" s="13" t="s">
        <v>25</v>
      </c>
      <c r="B34" s="14" t="s">
        <v>77</v>
      </c>
      <c r="C34" s="15" t="s">
        <v>78</v>
      </c>
    </row>
    <row r="35" spans="1:3" ht="28.8" x14ac:dyDescent="0.3">
      <c r="A35" s="13" t="s">
        <v>25</v>
      </c>
      <c r="B35" s="14" t="s">
        <v>79</v>
      </c>
      <c r="C35" s="15" t="s">
        <v>80</v>
      </c>
    </row>
    <row r="36" spans="1:3" x14ac:dyDescent="0.3">
      <c r="A36" s="13" t="s">
        <v>25</v>
      </c>
      <c r="B36" s="14" t="s">
        <v>14</v>
      </c>
      <c r="C36" s="15" t="s">
        <v>81</v>
      </c>
    </row>
    <row r="37" spans="1:3" ht="28.8" x14ac:dyDescent="0.3">
      <c r="A37" s="13" t="s">
        <v>25</v>
      </c>
      <c r="B37" s="14" t="s">
        <v>82</v>
      </c>
      <c r="C37" s="15" t="s">
        <v>83</v>
      </c>
    </row>
    <row r="38" spans="1:3" x14ac:dyDescent="0.3">
      <c r="A38" s="13" t="s">
        <v>25</v>
      </c>
      <c r="B38" s="14" t="s">
        <v>84</v>
      </c>
      <c r="C38" s="15" t="s">
        <v>85</v>
      </c>
    </row>
    <row r="39" spans="1:3" x14ac:dyDescent="0.3">
      <c r="A39" s="13" t="s">
        <v>25</v>
      </c>
      <c r="B39" s="14" t="s">
        <v>86</v>
      </c>
      <c r="C39" s="15" t="s">
        <v>87</v>
      </c>
    </row>
    <row r="40" spans="1:3" ht="28.8" x14ac:dyDescent="0.3">
      <c r="A40" s="13" t="s">
        <v>25</v>
      </c>
      <c r="B40" s="14" t="s">
        <v>88</v>
      </c>
      <c r="C40" s="15" t="s">
        <v>89</v>
      </c>
    </row>
    <row r="41" spans="1:3" x14ac:dyDescent="0.3">
      <c r="A41" s="13" t="s">
        <v>25</v>
      </c>
      <c r="B41" s="14" t="s">
        <v>90</v>
      </c>
      <c r="C41" s="15" t="s">
        <v>91</v>
      </c>
    </row>
    <row r="42" spans="1:3" ht="28.8" x14ac:dyDescent="0.3">
      <c r="A42" s="13" t="s">
        <v>25</v>
      </c>
      <c r="B42" s="14" t="s">
        <v>92</v>
      </c>
      <c r="C42" s="15" t="s">
        <v>93</v>
      </c>
    </row>
    <row r="43" spans="1:3" x14ac:dyDescent="0.3">
      <c r="A43" s="13" t="s">
        <v>25</v>
      </c>
      <c r="B43" s="14" t="s">
        <v>94</v>
      </c>
      <c r="C43" s="15" t="s">
        <v>95</v>
      </c>
    </row>
    <row r="44" spans="1:3" ht="28.8" x14ac:dyDescent="0.3">
      <c r="A44" s="13" t="s">
        <v>20</v>
      </c>
      <c r="B44" s="14" t="s">
        <v>96</v>
      </c>
      <c r="C44" s="15" t="s">
        <v>97</v>
      </c>
    </row>
    <row r="45" spans="1:3" x14ac:dyDescent="0.3">
      <c r="A45" s="13" t="s">
        <v>25</v>
      </c>
      <c r="B45" s="14" t="s">
        <v>98</v>
      </c>
      <c r="C45" s="15" t="s">
        <v>99</v>
      </c>
    </row>
    <row r="46" spans="1:3" ht="28.8" x14ac:dyDescent="0.3">
      <c r="A46" s="13" t="s">
        <v>25</v>
      </c>
      <c r="B46" s="14" t="s">
        <v>100</v>
      </c>
      <c r="C46" s="15" t="s">
        <v>101</v>
      </c>
    </row>
    <row r="47" spans="1:3" x14ac:dyDescent="0.3">
      <c r="A47" s="13" t="s">
        <v>25</v>
      </c>
      <c r="B47" s="14" t="s">
        <v>8</v>
      </c>
      <c r="C47" s="15" t="s">
        <v>102</v>
      </c>
    </row>
    <row r="48" spans="1:3" x14ac:dyDescent="0.3">
      <c r="A48" s="13" t="s">
        <v>25</v>
      </c>
      <c r="B48" s="14" t="s">
        <v>103</v>
      </c>
      <c r="C48" s="15" t="s">
        <v>104</v>
      </c>
    </row>
    <row r="49" spans="1:3" x14ac:dyDescent="0.3">
      <c r="A49" s="13" t="s">
        <v>25</v>
      </c>
      <c r="B49" s="14" t="s">
        <v>105</v>
      </c>
      <c r="C49" s="15" t="s">
        <v>106</v>
      </c>
    </row>
    <row r="50" spans="1:3" ht="28.8" x14ac:dyDescent="0.3">
      <c r="A50" s="13" t="s">
        <v>25</v>
      </c>
      <c r="B50" s="14" t="s">
        <v>107</v>
      </c>
      <c r="C50" s="15" t="s">
        <v>108</v>
      </c>
    </row>
    <row r="51" spans="1:3" ht="28.8" x14ac:dyDescent="0.3">
      <c r="A51" s="13" t="s">
        <v>25</v>
      </c>
      <c r="B51" s="14" t="s">
        <v>109</v>
      </c>
      <c r="C51" s="15" t="s">
        <v>110</v>
      </c>
    </row>
    <row r="52" spans="1:3" ht="28.8" x14ac:dyDescent="0.3">
      <c r="A52" s="13" t="s">
        <v>25</v>
      </c>
      <c r="B52" s="14" t="s">
        <v>111</v>
      </c>
      <c r="C52" s="15" t="s">
        <v>112</v>
      </c>
    </row>
    <row r="53" spans="1:3" ht="28.8" x14ac:dyDescent="0.3">
      <c r="A53" s="13" t="s">
        <v>25</v>
      </c>
      <c r="B53" s="13" t="s">
        <v>113</v>
      </c>
      <c r="C53" s="15" t="s">
        <v>114</v>
      </c>
    </row>
    <row r="54" spans="1:3" ht="28.8" x14ac:dyDescent="0.3">
      <c r="A54" s="13" t="s">
        <v>25</v>
      </c>
      <c r="B54" s="14" t="s">
        <v>115</v>
      </c>
      <c r="C54" s="15" t="s">
        <v>116</v>
      </c>
    </row>
    <row r="55" spans="1:3" x14ac:dyDescent="0.3">
      <c r="A55" s="13" t="s">
        <v>25</v>
      </c>
      <c r="B55" s="14" t="s">
        <v>117</v>
      </c>
      <c r="C55" s="15" t="s">
        <v>118</v>
      </c>
    </row>
    <row r="56" spans="1:3" x14ac:dyDescent="0.3">
      <c r="A56" s="13" t="s">
        <v>25</v>
      </c>
      <c r="B56" s="14" t="s">
        <v>12</v>
      </c>
      <c r="C56" s="15" t="s">
        <v>119</v>
      </c>
    </row>
    <row r="57" spans="1:3" ht="28.8" x14ac:dyDescent="0.3">
      <c r="A57" s="13" t="s">
        <v>25</v>
      </c>
      <c r="B57" s="14" t="s">
        <v>120</v>
      </c>
      <c r="C57" s="15" t="s">
        <v>121</v>
      </c>
    </row>
    <row r="58" spans="1:3" x14ac:dyDescent="0.3">
      <c r="A58" s="13" t="s">
        <v>25</v>
      </c>
      <c r="B58" s="14" t="s">
        <v>10</v>
      </c>
      <c r="C58" s="15" t="s">
        <v>122</v>
      </c>
    </row>
    <row r="59" spans="1:3" x14ac:dyDescent="0.3">
      <c r="C59" s="17"/>
    </row>
    <row r="60" spans="1:3" x14ac:dyDescent="0.3">
      <c r="C60" s="17"/>
    </row>
    <row r="61" spans="1:3" x14ac:dyDescent="0.3">
      <c r="C61" s="17"/>
    </row>
    <row r="62" spans="1:3" x14ac:dyDescent="0.3">
      <c r="C62" s="17"/>
    </row>
    <row r="63" spans="1:3" x14ac:dyDescent="0.3">
      <c r="C63" s="17"/>
    </row>
    <row r="64" spans="1:3" x14ac:dyDescent="0.3">
      <c r="C64" s="17"/>
    </row>
    <row r="65" spans="3:3" x14ac:dyDescent="0.3">
      <c r="C65" s="17"/>
    </row>
    <row r="66" spans="3:3" x14ac:dyDescent="0.3">
      <c r="C66" s="17"/>
    </row>
    <row r="67" spans="3:3" x14ac:dyDescent="0.3">
      <c r="C67" s="17"/>
    </row>
    <row r="68" spans="3:3" x14ac:dyDescent="0.3">
      <c r="C68" s="17"/>
    </row>
    <row r="69" spans="3:3" x14ac:dyDescent="0.3">
      <c r="C69" s="17"/>
    </row>
    <row r="70" spans="3:3" x14ac:dyDescent="0.3">
      <c r="C70" s="17"/>
    </row>
    <row r="71" spans="3:3" x14ac:dyDescent="0.3">
      <c r="C71" s="17"/>
    </row>
    <row r="72" spans="3:3" x14ac:dyDescent="0.3">
      <c r="C72" s="17"/>
    </row>
    <row r="73" spans="3:3" x14ac:dyDescent="0.3">
      <c r="C73" s="17"/>
    </row>
    <row r="74" spans="3:3" x14ac:dyDescent="0.3">
      <c r="C74" s="17"/>
    </row>
    <row r="75" spans="3:3" x14ac:dyDescent="0.3">
      <c r="C75" s="17"/>
    </row>
    <row r="76" spans="3:3" x14ac:dyDescent="0.3">
      <c r="C76" s="17"/>
    </row>
    <row r="77" spans="3:3" x14ac:dyDescent="0.3">
      <c r="C77" s="17"/>
    </row>
    <row r="78" spans="3:3" x14ac:dyDescent="0.3">
      <c r="C78" s="17"/>
    </row>
    <row r="79" spans="3:3" x14ac:dyDescent="0.3">
      <c r="C79" s="17"/>
    </row>
  </sheetData>
  <mergeCells count="1">
    <mergeCell ref="A1:C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zoomScale="120" zoomScaleNormal="120" workbookViewId="0"/>
  </sheetViews>
  <sheetFormatPr baseColWidth="10" defaultRowHeight="14.4" x14ac:dyDescent="0.3"/>
  <cols>
    <col min="1" max="1" width="23.5546875" bestFit="1" customWidth="1"/>
    <col min="2" max="2" width="5.5546875" customWidth="1"/>
    <col min="3" max="4" width="11.5546875" customWidth="1"/>
  </cols>
  <sheetData>
    <row r="1" spans="1:7" x14ac:dyDescent="0.3"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</row>
    <row r="2" spans="1:7" x14ac:dyDescent="0.3">
      <c r="A2" t="s">
        <v>5</v>
      </c>
      <c r="B2" s="2" t="s">
        <v>6</v>
      </c>
      <c r="C2" s="3">
        <v>10000</v>
      </c>
      <c r="D2" s="4"/>
      <c r="E2" s="3">
        <v>10000</v>
      </c>
      <c r="F2" s="3">
        <v>10000</v>
      </c>
      <c r="G2" s="3">
        <v>10000</v>
      </c>
    </row>
    <row r="3" spans="1:7" x14ac:dyDescent="0.3">
      <c r="A3" t="s">
        <v>7</v>
      </c>
      <c r="B3" s="2" t="s">
        <v>8</v>
      </c>
      <c r="C3" s="5">
        <v>0.06</v>
      </c>
      <c r="D3" s="5">
        <v>0.06</v>
      </c>
      <c r="E3" s="6"/>
      <c r="F3" s="5">
        <v>0.06</v>
      </c>
      <c r="G3" s="5">
        <v>0.06</v>
      </c>
    </row>
    <row r="4" spans="1:7" x14ac:dyDescent="0.3">
      <c r="A4" t="s">
        <v>9</v>
      </c>
      <c r="B4" s="2" t="s">
        <v>10</v>
      </c>
      <c r="C4">
        <v>10</v>
      </c>
      <c r="D4" s="7">
        <v>10</v>
      </c>
      <c r="E4">
        <v>10</v>
      </c>
      <c r="F4" s="8"/>
      <c r="G4">
        <v>10</v>
      </c>
    </row>
    <row r="5" spans="1:7" x14ac:dyDescent="0.3">
      <c r="A5" t="s">
        <v>11</v>
      </c>
      <c r="B5" s="2" t="s">
        <v>12</v>
      </c>
      <c r="C5" s="9">
        <v>0</v>
      </c>
      <c r="D5" s="9">
        <v>0</v>
      </c>
      <c r="E5" s="9">
        <v>0</v>
      </c>
      <c r="F5" s="9">
        <v>0</v>
      </c>
      <c r="G5" s="10"/>
    </row>
    <row r="6" spans="1:7" x14ac:dyDescent="0.3">
      <c r="A6" t="s">
        <v>13</v>
      </c>
      <c r="B6" s="2" t="s">
        <v>14</v>
      </c>
      <c r="C6" s="4"/>
      <c r="D6" s="3">
        <v>111.02</v>
      </c>
      <c r="E6" s="3">
        <v>111.02</v>
      </c>
      <c r="F6" s="3">
        <v>111.02</v>
      </c>
      <c r="G6" s="3">
        <v>111.02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6"/>
  <sheetViews>
    <sheetView zoomScale="120" zoomScaleNormal="120" workbookViewId="0"/>
  </sheetViews>
  <sheetFormatPr baseColWidth="10" defaultRowHeight="14.4" x14ac:dyDescent="0.3"/>
  <cols>
    <col min="1" max="1" width="23.5546875" bestFit="1" customWidth="1"/>
    <col min="2" max="2" width="5.5546875" customWidth="1"/>
    <col min="3" max="4" width="11.5546875" customWidth="1"/>
  </cols>
  <sheetData>
    <row r="1" spans="1:7" x14ac:dyDescent="0.3"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</row>
    <row r="2" spans="1:7" x14ac:dyDescent="0.3">
      <c r="A2" t="s">
        <v>5</v>
      </c>
      <c r="B2" s="2" t="s">
        <v>6</v>
      </c>
      <c r="C2" s="3">
        <v>10000</v>
      </c>
      <c r="D2" s="4">
        <f>PV(D3/12,D4*12,-D6,D5)</f>
        <v>9999.9547883820433</v>
      </c>
      <c r="E2" s="3">
        <v>10000</v>
      </c>
      <c r="F2" s="3">
        <v>10000</v>
      </c>
      <c r="G2" s="3">
        <v>10000</v>
      </c>
    </row>
    <row r="3" spans="1:7" x14ac:dyDescent="0.3">
      <c r="A3" t="s">
        <v>7</v>
      </c>
      <c r="B3" s="2" t="s">
        <v>8</v>
      </c>
      <c r="C3" s="5">
        <v>0.06</v>
      </c>
      <c r="D3" s="5">
        <v>0.06</v>
      </c>
      <c r="E3" s="6">
        <f>RATE(E4*12,-E6,E2,E5)*12</f>
        <v>5.999900046767942E-2</v>
      </c>
      <c r="F3" s="5">
        <v>0.06</v>
      </c>
      <c r="G3" s="5">
        <v>0.06</v>
      </c>
    </row>
    <row r="4" spans="1:7" x14ac:dyDescent="0.3">
      <c r="A4" t="s">
        <v>9</v>
      </c>
      <c r="B4" s="2" t="s">
        <v>10</v>
      </c>
      <c r="C4">
        <v>10</v>
      </c>
      <c r="D4" s="7">
        <v>10</v>
      </c>
      <c r="E4">
        <v>10</v>
      </c>
      <c r="F4" s="11">
        <f>NPER(F3/12,-F6,F2,F5)/12</f>
        <v>10.000061898378981</v>
      </c>
      <c r="G4">
        <v>10</v>
      </c>
    </row>
    <row r="5" spans="1:7" x14ac:dyDescent="0.3">
      <c r="A5" t="s">
        <v>11</v>
      </c>
      <c r="B5" s="2" t="s">
        <v>12</v>
      </c>
      <c r="C5" s="9">
        <v>0</v>
      </c>
      <c r="D5" s="9">
        <v>0</v>
      </c>
      <c r="E5" s="9">
        <v>0</v>
      </c>
      <c r="F5" s="9">
        <v>0</v>
      </c>
      <c r="G5" s="4">
        <f>FV(G3/12,G4*12,-G6,G2)</f>
        <v>-8.2257870053581428E-2</v>
      </c>
    </row>
    <row r="6" spans="1:7" x14ac:dyDescent="0.3">
      <c r="A6" t="s">
        <v>13</v>
      </c>
      <c r="B6" s="2" t="s">
        <v>14</v>
      </c>
      <c r="C6" s="4">
        <f>PMT(C3/12,C4*12,-C2,C5)</f>
        <v>111.02050194164944</v>
      </c>
      <c r="D6" s="3">
        <v>111.02</v>
      </c>
      <c r="E6" s="3">
        <v>111.02</v>
      </c>
      <c r="F6" s="3">
        <v>111.02</v>
      </c>
      <c r="G6" s="3">
        <v>111.02</v>
      </c>
    </row>
  </sheetData>
  <sheetProtection algorithmName="SHA-512" hashValue="PJM7oKT3u8mLMUb3DlBpduEMB2Y515aInVvweo2RYGGX2o+tSf8c5iu8xgikNZPHnGe7vgZ5WHU4G+8mo9gaKQ==" saltValue="gAgcNk1sdT/UJnLuP6r1Lg==" spinCount="100000" sheet="1" objects="1" scenarios="1"/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9"/>
  <sheetViews>
    <sheetView workbookViewId="0">
      <selection activeCell="C30" sqref="C30"/>
    </sheetView>
  </sheetViews>
  <sheetFormatPr baseColWidth="10" defaultRowHeight="14.4" x14ac:dyDescent="0.3"/>
  <cols>
    <col min="1" max="1" width="22.109375" bestFit="1" customWidth="1"/>
  </cols>
  <sheetData>
    <row r="1" spans="1:7" ht="15" thickBot="1" x14ac:dyDescent="0.35"/>
    <row r="2" spans="1:7" ht="23.4" thickTop="1" x14ac:dyDescent="0.3">
      <c r="A2" t="s">
        <v>124</v>
      </c>
      <c r="B2" s="3">
        <v>3000</v>
      </c>
      <c r="D2" s="69" t="s">
        <v>125</v>
      </c>
      <c r="E2" s="70"/>
      <c r="F2" s="70"/>
      <c r="G2" s="71"/>
    </row>
    <row r="3" spans="1:7" ht="15" thickBot="1" x14ac:dyDescent="0.35">
      <c r="A3" t="s">
        <v>126</v>
      </c>
      <c r="B3" s="3">
        <v>5000</v>
      </c>
      <c r="D3" s="20" t="s">
        <v>127</v>
      </c>
      <c r="E3" s="21" t="s">
        <v>128</v>
      </c>
      <c r="F3" s="21" t="s">
        <v>25</v>
      </c>
      <c r="G3" s="22" t="s">
        <v>129</v>
      </c>
    </row>
    <row r="4" spans="1:7" x14ac:dyDescent="0.3">
      <c r="A4" t="s">
        <v>130</v>
      </c>
      <c r="B4" s="5">
        <v>3.7499999999999999E-2</v>
      </c>
      <c r="D4" s="23"/>
      <c r="E4" s="24">
        <v>3000</v>
      </c>
      <c r="F4" s="24"/>
      <c r="G4" s="25"/>
    </row>
    <row r="5" spans="1:7" ht="15" thickBot="1" x14ac:dyDescent="0.35">
      <c r="A5" t="s">
        <v>123</v>
      </c>
      <c r="B5">
        <v>2</v>
      </c>
      <c r="D5" s="26">
        <v>1</v>
      </c>
      <c r="E5" s="24">
        <f>$B$6</f>
        <v>0</v>
      </c>
      <c r="F5" s="24">
        <f>(E4+E5)*3.75%/12</f>
        <v>9.375</v>
      </c>
      <c r="G5" s="25">
        <f>E4+E5+F5</f>
        <v>3009.375</v>
      </c>
    </row>
    <row r="6" spans="1:7" ht="15" thickBot="1" x14ac:dyDescent="0.35">
      <c r="A6" t="s">
        <v>131</v>
      </c>
      <c r="B6" s="27"/>
      <c r="D6" s="26">
        <v>2</v>
      </c>
      <c r="E6" s="24">
        <f t="shared" ref="E6:E28" si="0">$B$6</f>
        <v>0</v>
      </c>
      <c r="F6" s="24">
        <f>(G5+E6)*3.75%/12</f>
        <v>9.404296875</v>
      </c>
      <c r="G6" s="25">
        <f>G5+E6+F6</f>
        <v>3018.779296875</v>
      </c>
    </row>
    <row r="7" spans="1:7" x14ac:dyDescent="0.3">
      <c r="D7" s="26">
        <v>3</v>
      </c>
      <c r="E7" s="24">
        <f t="shared" si="0"/>
        <v>0</v>
      </c>
      <c r="F7" s="24">
        <f t="shared" ref="F7:F28" si="1">(G6+E7)*3.75%/12</f>
        <v>9.433685302734375</v>
      </c>
      <c r="G7" s="25">
        <f t="shared" ref="G7:G28" si="2">G6+E7+F7</f>
        <v>3028.2129821777344</v>
      </c>
    </row>
    <row r="8" spans="1:7" x14ac:dyDescent="0.3">
      <c r="D8" s="26">
        <v>4</v>
      </c>
      <c r="E8" s="24">
        <f t="shared" si="0"/>
        <v>0</v>
      </c>
      <c r="F8" s="24">
        <f t="shared" si="1"/>
        <v>9.4631655693054189</v>
      </c>
      <c r="G8" s="25">
        <f t="shared" si="2"/>
        <v>3037.67614774704</v>
      </c>
    </row>
    <row r="9" spans="1:7" x14ac:dyDescent="0.3">
      <c r="D9" s="26">
        <v>5</v>
      </c>
      <c r="E9" s="24">
        <f t="shared" si="0"/>
        <v>0</v>
      </c>
      <c r="F9" s="24">
        <f t="shared" si="1"/>
        <v>9.4927379617094996</v>
      </c>
      <c r="G9" s="25">
        <f t="shared" si="2"/>
        <v>3047.1688857087493</v>
      </c>
    </row>
    <row r="10" spans="1:7" x14ac:dyDescent="0.3">
      <c r="D10" s="26">
        <v>6</v>
      </c>
      <c r="E10" s="24">
        <f t="shared" si="0"/>
        <v>0</v>
      </c>
      <c r="F10" s="24">
        <f t="shared" si="1"/>
        <v>9.5224027678398411</v>
      </c>
      <c r="G10" s="25">
        <f t="shared" si="2"/>
        <v>3056.6912884765893</v>
      </c>
    </row>
    <row r="11" spans="1:7" x14ac:dyDescent="0.3">
      <c r="D11" s="26">
        <v>7</v>
      </c>
      <c r="E11" s="24">
        <f t="shared" si="0"/>
        <v>0</v>
      </c>
      <c r="F11" s="24">
        <f t="shared" si="1"/>
        <v>9.5521602764893405</v>
      </c>
      <c r="G11" s="25">
        <f t="shared" si="2"/>
        <v>3066.2434487530786</v>
      </c>
    </row>
    <row r="12" spans="1:7" x14ac:dyDescent="0.3">
      <c r="A12" s="28"/>
      <c r="D12" s="26">
        <v>8</v>
      </c>
      <c r="E12" s="24">
        <f t="shared" si="0"/>
        <v>0</v>
      </c>
      <c r="F12" s="24">
        <f t="shared" si="1"/>
        <v>9.5820107773533696</v>
      </c>
      <c r="G12" s="25">
        <f t="shared" si="2"/>
        <v>3075.825459530432</v>
      </c>
    </row>
    <row r="13" spans="1:7" x14ac:dyDescent="0.3">
      <c r="D13" s="26">
        <v>9</v>
      </c>
      <c r="E13" s="24">
        <f t="shared" si="0"/>
        <v>0</v>
      </c>
      <c r="F13" s="24">
        <f t="shared" si="1"/>
        <v>9.6119545610325989</v>
      </c>
      <c r="G13" s="25">
        <f t="shared" si="2"/>
        <v>3085.4374140914647</v>
      </c>
    </row>
    <row r="14" spans="1:7" x14ac:dyDescent="0.3">
      <c r="D14" s="26">
        <v>10</v>
      </c>
      <c r="E14" s="24">
        <f t="shared" si="0"/>
        <v>0</v>
      </c>
      <c r="F14" s="24">
        <f t="shared" si="1"/>
        <v>9.6419919190358261</v>
      </c>
      <c r="G14" s="25">
        <f t="shared" si="2"/>
        <v>3095.0794060105004</v>
      </c>
    </row>
    <row r="15" spans="1:7" x14ac:dyDescent="0.3">
      <c r="D15" s="26">
        <v>11</v>
      </c>
      <c r="E15" s="24">
        <f t="shared" si="0"/>
        <v>0</v>
      </c>
      <c r="F15" s="24">
        <f t="shared" si="1"/>
        <v>9.6721231437828141</v>
      </c>
      <c r="G15" s="25">
        <f t="shared" si="2"/>
        <v>3104.7515291542832</v>
      </c>
    </row>
    <row r="16" spans="1:7" x14ac:dyDescent="0.3">
      <c r="D16" s="26">
        <v>12</v>
      </c>
      <c r="E16" s="24">
        <f t="shared" si="0"/>
        <v>0</v>
      </c>
      <c r="F16" s="24">
        <f t="shared" si="1"/>
        <v>9.7023485286071338</v>
      </c>
      <c r="G16" s="25">
        <f t="shared" si="2"/>
        <v>3114.4538776828904</v>
      </c>
    </row>
    <row r="17" spans="4:7" x14ac:dyDescent="0.3">
      <c r="D17" s="26">
        <v>13</v>
      </c>
      <c r="E17" s="24">
        <f t="shared" si="0"/>
        <v>0</v>
      </c>
      <c r="F17" s="24">
        <f t="shared" si="1"/>
        <v>9.7326683677590324</v>
      </c>
      <c r="G17" s="25">
        <f t="shared" si="2"/>
        <v>3124.1865460506492</v>
      </c>
    </row>
    <row r="18" spans="4:7" x14ac:dyDescent="0.3">
      <c r="D18" s="26">
        <v>14</v>
      </c>
      <c r="E18" s="24">
        <f t="shared" si="0"/>
        <v>0</v>
      </c>
      <c r="F18" s="24">
        <f t="shared" si="1"/>
        <v>9.7630829564082777</v>
      </c>
      <c r="G18" s="25">
        <f t="shared" si="2"/>
        <v>3133.9496290070574</v>
      </c>
    </row>
    <row r="19" spans="4:7" x14ac:dyDescent="0.3">
      <c r="D19" s="26">
        <v>15</v>
      </c>
      <c r="E19" s="24">
        <f t="shared" si="0"/>
        <v>0</v>
      </c>
      <c r="F19" s="24">
        <f t="shared" si="1"/>
        <v>9.7935925906470533</v>
      </c>
      <c r="G19" s="25">
        <f t="shared" si="2"/>
        <v>3143.7432215977046</v>
      </c>
    </row>
    <row r="20" spans="4:7" x14ac:dyDescent="0.3">
      <c r="D20" s="26">
        <v>16</v>
      </c>
      <c r="E20" s="24">
        <f t="shared" si="0"/>
        <v>0</v>
      </c>
      <c r="F20" s="24">
        <f t="shared" si="1"/>
        <v>9.8241975674928259</v>
      </c>
      <c r="G20" s="25">
        <f t="shared" si="2"/>
        <v>3153.5674191651974</v>
      </c>
    </row>
    <row r="21" spans="4:7" x14ac:dyDescent="0.3">
      <c r="D21" s="26">
        <v>17</v>
      </c>
      <c r="E21" s="24">
        <f t="shared" si="0"/>
        <v>0</v>
      </c>
      <c r="F21" s="24">
        <f t="shared" si="1"/>
        <v>9.8548981848912423</v>
      </c>
      <c r="G21" s="25">
        <f t="shared" si="2"/>
        <v>3163.4223173500886</v>
      </c>
    </row>
    <row r="22" spans="4:7" x14ac:dyDescent="0.3">
      <c r="D22" s="26">
        <v>18</v>
      </c>
      <c r="E22" s="24">
        <f t="shared" si="0"/>
        <v>0</v>
      </c>
      <c r="F22" s="24">
        <f t="shared" si="1"/>
        <v>9.8856947417190266</v>
      </c>
      <c r="G22" s="25">
        <f t="shared" si="2"/>
        <v>3173.3080120918075</v>
      </c>
    </row>
    <row r="23" spans="4:7" x14ac:dyDescent="0.3">
      <c r="D23" s="26">
        <v>19</v>
      </c>
      <c r="E23" s="24">
        <f t="shared" si="0"/>
        <v>0</v>
      </c>
      <c r="F23" s="24">
        <f t="shared" si="1"/>
        <v>9.9165875377868975</v>
      </c>
      <c r="G23" s="25">
        <f t="shared" si="2"/>
        <v>3183.2245996295946</v>
      </c>
    </row>
    <row r="24" spans="4:7" x14ac:dyDescent="0.3">
      <c r="D24" s="26">
        <v>20</v>
      </c>
      <c r="E24" s="24">
        <f t="shared" si="0"/>
        <v>0</v>
      </c>
      <c r="F24" s="24">
        <f t="shared" si="1"/>
        <v>9.9475768738424826</v>
      </c>
      <c r="G24" s="25">
        <f t="shared" si="2"/>
        <v>3193.1721765034372</v>
      </c>
    </row>
    <row r="25" spans="4:7" x14ac:dyDescent="0.3">
      <c r="D25" s="26">
        <v>21</v>
      </c>
      <c r="E25" s="24">
        <f t="shared" si="0"/>
        <v>0</v>
      </c>
      <c r="F25" s="24">
        <f t="shared" si="1"/>
        <v>9.9786630515732408</v>
      </c>
      <c r="G25" s="25">
        <f t="shared" si="2"/>
        <v>3203.1508395550104</v>
      </c>
    </row>
    <row r="26" spans="4:7" x14ac:dyDescent="0.3">
      <c r="D26" s="26">
        <v>22</v>
      </c>
      <c r="E26" s="24">
        <f t="shared" si="0"/>
        <v>0</v>
      </c>
      <c r="F26" s="24">
        <f t="shared" si="1"/>
        <v>10.009846373609408</v>
      </c>
      <c r="G26" s="25">
        <f t="shared" si="2"/>
        <v>3213.1606859286198</v>
      </c>
    </row>
    <row r="27" spans="4:7" x14ac:dyDescent="0.3">
      <c r="D27" s="26">
        <v>23</v>
      </c>
      <c r="E27" s="24">
        <f t="shared" si="0"/>
        <v>0</v>
      </c>
      <c r="F27" s="24">
        <f t="shared" si="1"/>
        <v>10.041127143526937</v>
      </c>
      <c r="G27" s="25">
        <f t="shared" si="2"/>
        <v>3223.2018130721467</v>
      </c>
    </row>
    <row r="28" spans="4:7" ht="15" thickBot="1" x14ac:dyDescent="0.35">
      <c r="D28" s="29">
        <v>24</v>
      </c>
      <c r="E28" s="30">
        <f t="shared" si="0"/>
        <v>0</v>
      </c>
      <c r="F28" s="30">
        <f t="shared" si="1"/>
        <v>10.072505665850459</v>
      </c>
      <c r="G28" s="31">
        <f t="shared" si="2"/>
        <v>3233.274318737997</v>
      </c>
    </row>
    <row r="29" spans="4:7" ht="15" thickTop="1" x14ac:dyDescent="0.3"/>
  </sheetData>
  <mergeCells count="1">
    <mergeCell ref="D2:G2"/>
  </mergeCells>
  <pageMargins left="0.7" right="0.7" top="0.78740157499999996" bottom="0.78740157499999996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9"/>
  <sheetViews>
    <sheetView workbookViewId="0">
      <selection activeCell="C30" sqref="C30"/>
    </sheetView>
  </sheetViews>
  <sheetFormatPr baseColWidth="10" defaultColWidth="11.44140625" defaultRowHeight="14.4" x14ac:dyDescent="0.3"/>
  <cols>
    <col min="1" max="1" width="22.109375" style="18" bestFit="1" customWidth="1"/>
    <col min="2" max="16384" width="11.44140625" style="18"/>
  </cols>
  <sheetData>
    <row r="1" spans="1:7" ht="15" thickBot="1" x14ac:dyDescent="0.35"/>
    <row r="2" spans="1:7" ht="23.4" thickTop="1" x14ac:dyDescent="0.3">
      <c r="A2" s="18" t="s">
        <v>124</v>
      </c>
      <c r="B2" s="32">
        <v>3000</v>
      </c>
      <c r="D2" s="69" t="s">
        <v>125</v>
      </c>
      <c r="E2" s="70"/>
      <c r="F2" s="70"/>
      <c r="G2" s="71"/>
    </row>
    <row r="3" spans="1:7" ht="15" thickBot="1" x14ac:dyDescent="0.35">
      <c r="A3" s="18" t="s">
        <v>126</v>
      </c>
      <c r="B3" s="32">
        <v>5000</v>
      </c>
      <c r="D3" s="20" t="s">
        <v>127</v>
      </c>
      <c r="E3" s="21" t="s">
        <v>128</v>
      </c>
      <c r="F3" s="21" t="s">
        <v>25</v>
      </c>
      <c r="G3" s="22" t="s">
        <v>129</v>
      </c>
    </row>
    <row r="4" spans="1:7" x14ac:dyDescent="0.3">
      <c r="A4" s="18" t="s">
        <v>130</v>
      </c>
      <c r="B4" s="19">
        <v>3.7499999999999999E-2</v>
      </c>
      <c r="D4" s="26"/>
      <c r="E4" s="33">
        <v>3000</v>
      </c>
      <c r="F4" s="33"/>
      <c r="G4" s="34"/>
    </row>
    <row r="5" spans="1:7" x14ac:dyDescent="0.3">
      <c r="A5" s="18" t="s">
        <v>123</v>
      </c>
      <c r="B5" s="18">
        <v>2</v>
      </c>
      <c r="D5" s="26">
        <v>1</v>
      </c>
      <c r="E5" s="33">
        <f t="shared" ref="E5:E28" si="0">$B$6</f>
        <v>70.781280401510244</v>
      </c>
      <c r="F5" s="33">
        <f>(E4+E5)*3.75%/12</f>
        <v>9.5961915012547188</v>
      </c>
      <c r="G5" s="34">
        <f>E4+E5+F5</f>
        <v>3080.3774719027651</v>
      </c>
    </row>
    <row r="6" spans="1:7" x14ac:dyDescent="0.3">
      <c r="A6" s="18" t="s">
        <v>131</v>
      </c>
      <c r="B6" s="35">
        <f>PMT(B4/12,B5*12,B2,-B3,1)</f>
        <v>70.781280401510244</v>
      </c>
      <c r="D6" s="26">
        <v>2</v>
      </c>
      <c r="E6" s="33">
        <f t="shared" si="0"/>
        <v>70.781280401510244</v>
      </c>
      <c r="F6" s="33">
        <f t="shared" ref="F6:F28" si="1">(G5+E6)*3.75%/12</f>
        <v>9.8473711009508609</v>
      </c>
      <c r="G6" s="34">
        <f t="shared" ref="G6:G28" si="2">G5+E6+F6</f>
        <v>3161.0061234052264</v>
      </c>
    </row>
    <row r="7" spans="1:7" x14ac:dyDescent="0.3">
      <c r="D7" s="26">
        <v>3</v>
      </c>
      <c r="E7" s="33">
        <f t="shared" si="0"/>
        <v>70.781280401510244</v>
      </c>
      <c r="F7" s="33">
        <f t="shared" si="1"/>
        <v>10.099335636896052</v>
      </c>
      <c r="G7" s="34">
        <f t="shared" si="2"/>
        <v>3241.8867394436325</v>
      </c>
    </row>
    <row r="8" spans="1:7" x14ac:dyDescent="0.3">
      <c r="D8" s="26">
        <v>4</v>
      </c>
      <c r="E8" s="33">
        <f t="shared" si="0"/>
        <v>70.781280401510244</v>
      </c>
      <c r="F8" s="33">
        <f t="shared" si="1"/>
        <v>10.35208756201607</v>
      </c>
      <c r="G8" s="34">
        <f t="shared" si="2"/>
        <v>3323.0201074071588</v>
      </c>
    </row>
    <row r="9" spans="1:7" x14ac:dyDescent="0.3">
      <c r="D9" s="26">
        <v>5</v>
      </c>
      <c r="E9" s="33">
        <f t="shared" si="0"/>
        <v>70.781280401510244</v>
      </c>
      <c r="F9" s="33">
        <f t="shared" si="1"/>
        <v>10.605629336902091</v>
      </c>
      <c r="G9" s="34">
        <f t="shared" si="2"/>
        <v>3404.407017145571</v>
      </c>
    </row>
    <row r="10" spans="1:7" x14ac:dyDescent="0.3">
      <c r="D10" s="26">
        <v>6</v>
      </c>
      <c r="E10" s="33">
        <f t="shared" si="0"/>
        <v>70.781280401510244</v>
      </c>
      <c r="F10" s="33">
        <f t="shared" si="1"/>
        <v>10.859963429834629</v>
      </c>
      <c r="G10" s="34">
        <f t="shared" si="2"/>
        <v>3486.048260976916</v>
      </c>
    </row>
    <row r="11" spans="1:7" x14ac:dyDescent="0.3">
      <c r="D11" s="26">
        <v>7</v>
      </c>
      <c r="E11" s="33">
        <f t="shared" si="0"/>
        <v>70.781280401510244</v>
      </c>
      <c r="F11" s="33">
        <f t="shared" si="1"/>
        <v>11.115092316807582</v>
      </c>
      <c r="G11" s="34">
        <f t="shared" si="2"/>
        <v>3567.9446336952337</v>
      </c>
    </row>
    <row r="12" spans="1:7" x14ac:dyDescent="0.3">
      <c r="A12" s="36"/>
      <c r="D12" s="26">
        <v>8</v>
      </c>
      <c r="E12" s="33">
        <f t="shared" si="0"/>
        <v>70.781280401510244</v>
      </c>
      <c r="F12" s="33">
        <f t="shared" si="1"/>
        <v>11.371018481552325</v>
      </c>
      <c r="G12" s="34">
        <f t="shared" si="2"/>
        <v>3650.0969325782962</v>
      </c>
    </row>
    <row r="13" spans="1:7" x14ac:dyDescent="0.3">
      <c r="D13" s="26">
        <v>9</v>
      </c>
      <c r="E13" s="33">
        <f t="shared" si="0"/>
        <v>70.781280401510244</v>
      </c>
      <c r="F13" s="33">
        <f t="shared" si="1"/>
        <v>11.627744415561894</v>
      </c>
      <c r="G13" s="34">
        <f t="shared" si="2"/>
        <v>3732.5059573953686</v>
      </c>
    </row>
    <row r="14" spans="1:7" x14ac:dyDescent="0.3">
      <c r="D14" s="26">
        <v>10</v>
      </c>
      <c r="E14" s="33">
        <f t="shared" si="0"/>
        <v>70.781280401510244</v>
      </c>
      <c r="F14" s="33">
        <f t="shared" si="1"/>
        <v>11.885272618115245</v>
      </c>
      <c r="G14" s="34">
        <f t="shared" si="2"/>
        <v>3815.1725104149941</v>
      </c>
    </row>
    <row r="15" spans="1:7" x14ac:dyDescent="0.3">
      <c r="D15" s="26">
        <v>11</v>
      </c>
      <c r="E15" s="33">
        <f t="shared" si="0"/>
        <v>70.781280401510244</v>
      </c>
      <c r="F15" s="33">
        <f t="shared" si="1"/>
        <v>12.143605596301576</v>
      </c>
      <c r="G15" s="34">
        <f t="shared" si="2"/>
        <v>3898.0973964128061</v>
      </c>
    </row>
    <row r="16" spans="1:7" x14ac:dyDescent="0.3">
      <c r="D16" s="26">
        <v>12</v>
      </c>
      <c r="E16" s="33">
        <f t="shared" si="0"/>
        <v>70.781280401510244</v>
      </c>
      <c r="F16" s="33">
        <f t="shared" si="1"/>
        <v>12.402745865044738</v>
      </c>
      <c r="G16" s="34">
        <f t="shared" si="2"/>
        <v>3981.2814226793612</v>
      </c>
    </row>
    <row r="17" spans="4:7" x14ac:dyDescent="0.3">
      <c r="D17" s="26">
        <v>13</v>
      </c>
      <c r="E17" s="33">
        <f t="shared" si="0"/>
        <v>70.781280401510244</v>
      </c>
      <c r="F17" s="33">
        <f t="shared" si="1"/>
        <v>12.662695947127723</v>
      </c>
      <c r="G17" s="34">
        <f t="shared" si="2"/>
        <v>4064.7253990279992</v>
      </c>
    </row>
    <row r="18" spans="4:7" x14ac:dyDescent="0.3">
      <c r="D18" s="26">
        <v>14</v>
      </c>
      <c r="E18" s="33">
        <f t="shared" si="0"/>
        <v>70.781280401510244</v>
      </c>
      <c r="F18" s="33">
        <f t="shared" si="1"/>
        <v>12.923458373217217</v>
      </c>
      <c r="G18" s="34">
        <f t="shared" si="2"/>
        <v>4148.4301378027267</v>
      </c>
    </row>
    <row r="19" spans="4:7" x14ac:dyDescent="0.3">
      <c r="D19" s="26">
        <v>15</v>
      </c>
      <c r="E19" s="33">
        <f t="shared" si="0"/>
        <v>70.781280401510244</v>
      </c>
      <c r="F19" s="33">
        <f t="shared" si="1"/>
        <v>13.185035681888239</v>
      </c>
      <c r="G19" s="34">
        <f t="shared" si="2"/>
        <v>4232.3964538861255</v>
      </c>
    </row>
    <row r="20" spans="4:7" x14ac:dyDescent="0.3">
      <c r="D20" s="26">
        <v>16</v>
      </c>
      <c r="E20" s="33">
        <f t="shared" si="0"/>
        <v>70.781280401510244</v>
      </c>
      <c r="F20" s="33">
        <f t="shared" si="1"/>
        <v>13.44743041964886</v>
      </c>
      <c r="G20" s="34">
        <f t="shared" si="2"/>
        <v>4316.625164707285</v>
      </c>
    </row>
    <row r="21" spans="4:7" x14ac:dyDescent="0.3">
      <c r="D21" s="26">
        <v>17</v>
      </c>
      <c r="E21" s="33">
        <f t="shared" si="0"/>
        <v>70.781280401510244</v>
      </c>
      <c r="F21" s="33">
        <f t="shared" si="1"/>
        <v>13.710645140964985</v>
      </c>
      <c r="G21" s="34">
        <f t="shared" si="2"/>
        <v>4401.1170902497606</v>
      </c>
    </row>
    <row r="22" spans="4:7" x14ac:dyDescent="0.3">
      <c r="D22" s="26">
        <v>18</v>
      </c>
      <c r="E22" s="33">
        <f t="shared" si="0"/>
        <v>70.781280401510244</v>
      </c>
      <c r="F22" s="33">
        <f t="shared" si="1"/>
        <v>13.97468240828522</v>
      </c>
      <c r="G22" s="34">
        <f t="shared" si="2"/>
        <v>4485.8730530595558</v>
      </c>
    </row>
    <row r="23" spans="4:7" x14ac:dyDescent="0.3">
      <c r="D23" s="26">
        <v>19</v>
      </c>
      <c r="E23" s="33">
        <f t="shared" si="0"/>
        <v>70.781280401510244</v>
      </c>
      <c r="F23" s="33">
        <f t="shared" si="1"/>
        <v>14.23954479206583</v>
      </c>
      <c r="G23" s="34">
        <f t="shared" si="2"/>
        <v>4570.8938782531322</v>
      </c>
    </row>
    <row r="24" spans="4:7" x14ac:dyDescent="0.3">
      <c r="D24" s="26">
        <v>20</v>
      </c>
      <c r="E24" s="33">
        <f t="shared" si="0"/>
        <v>70.781280401510244</v>
      </c>
      <c r="F24" s="33">
        <f t="shared" si="1"/>
        <v>14.505234870795759</v>
      </c>
      <c r="G24" s="34">
        <f t="shared" si="2"/>
        <v>4656.1803935254384</v>
      </c>
    </row>
    <row r="25" spans="4:7" x14ac:dyDescent="0.3">
      <c r="D25" s="26">
        <v>21</v>
      </c>
      <c r="E25" s="33">
        <f t="shared" si="0"/>
        <v>70.781280401510244</v>
      </c>
      <c r="F25" s="33">
        <f t="shared" si="1"/>
        <v>14.771755231021714</v>
      </c>
      <c r="G25" s="34">
        <f t="shared" si="2"/>
        <v>4741.73342915797</v>
      </c>
    </row>
    <row r="26" spans="4:7" x14ac:dyDescent="0.3">
      <c r="D26" s="26">
        <v>22</v>
      </c>
      <c r="E26" s="33">
        <f t="shared" si="0"/>
        <v>70.781280401510244</v>
      </c>
      <c r="F26" s="33">
        <f t="shared" si="1"/>
        <v>15.039108467373374</v>
      </c>
      <c r="G26" s="34">
        <f t="shared" si="2"/>
        <v>4827.5538180268541</v>
      </c>
    </row>
    <row r="27" spans="4:7" x14ac:dyDescent="0.3">
      <c r="D27" s="26">
        <v>23</v>
      </c>
      <c r="E27" s="33">
        <f t="shared" si="0"/>
        <v>70.781280401510244</v>
      </c>
      <c r="F27" s="33">
        <f t="shared" si="1"/>
        <v>15.307297182588639</v>
      </c>
      <c r="G27" s="34">
        <f t="shared" si="2"/>
        <v>4913.6423956109529</v>
      </c>
    </row>
    <row r="28" spans="4:7" ht="15" thickBot="1" x14ac:dyDescent="0.35">
      <c r="D28" s="29">
        <v>24</v>
      </c>
      <c r="E28" s="37">
        <f t="shared" si="0"/>
        <v>70.781280401510244</v>
      </c>
      <c r="F28" s="37">
        <f t="shared" si="1"/>
        <v>15.576323987538947</v>
      </c>
      <c r="G28" s="38">
        <f t="shared" si="2"/>
        <v>5000.0000000000018</v>
      </c>
    </row>
    <row r="29" spans="4:7" ht="15" thickTop="1" x14ac:dyDescent="0.3"/>
  </sheetData>
  <sheetProtection password="CF1F" sheet="1" objects="1" scenarios="1"/>
  <mergeCells count="1">
    <mergeCell ref="D2:G2"/>
  </mergeCells>
  <pageMargins left="0.7" right="0.7" top="0.78740157499999996" bottom="0.78740157499999996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tabSelected="1" workbookViewId="0">
      <selection activeCell="C30" sqref="C30"/>
    </sheetView>
  </sheetViews>
  <sheetFormatPr baseColWidth="10" defaultRowHeight="14.4" x14ac:dyDescent="0.3"/>
  <cols>
    <col min="1" max="1" width="22.109375" customWidth="1"/>
    <col min="2" max="2" width="12.6640625" style="39" customWidth="1"/>
    <col min="3" max="3" width="7.5546875" customWidth="1"/>
    <col min="4" max="4" width="7.44140625" customWidth="1"/>
    <col min="5" max="5" width="11.44140625" customWidth="1"/>
    <col min="6" max="6" width="12.88671875" customWidth="1"/>
    <col min="7" max="7" width="11.88671875" customWidth="1"/>
    <col min="8" max="8" width="11.109375" customWidth="1"/>
    <col min="9" max="9" width="13.5546875" customWidth="1"/>
  </cols>
  <sheetData>
    <row r="2" spans="1:9" ht="15" thickBot="1" x14ac:dyDescent="0.35"/>
    <row r="3" spans="1:9" ht="24" thickTop="1" x14ac:dyDescent="0.3">
      <c r="A3" s="40" t="s">
        <v>132</v>
      </c>
      <c r="E3" s="72" t="s">
        <v>133</v>
      </c>
      <c r="F3" s="73"/>
      <c r="G3" s="73"/>
      <c r="H3" s="73"/>
      <c r="I3" s="74"/>
    </row>
    <row r="4" spans="1:9" ht="15" thickBot="1" x14ac:dyDescent="0.35">
      <c r="A4" s="41" t="s">
        <v>134</v>
      </c>
      <c r="B4" s="42">
        <v>175000</v>
      </c>
      <c r="E4" s="20" t="s">
        <v>135</v>
      </c>
      <c r="F4" s="21" t="s">
        <v>136</v>
      </c>
      <c r="G4" s="21" t="s">
        <v>25</v>
      </c>
      <c r="H4" s="21" t="s">
        <v>137</v>
      </c>
      <c r="I4" s="22" t="s">
        <v>138</v>
      </c>
    </row>
    <row r="5" spans="1:9" x14ac:dyDescent="0.3">
      <c r="A5" s="43" t="s">
        <v>123</v>
      </c>
      <c r="B5" s="44">
        <v>10</v>
      </c>
      <c r="E5" s="26">
        <v>1</v>
      </c>
      <c r="F5" s="24">
        <f>B4</f>
        <v>175000</v>
      </c>
      <c r="G5" s="24">
        <f>F5*$B$6/2</f>
        <v>6562.5</v>
      </c>
      <c r="H5" s="45">
        <f>$B$7/2</f>
        <v>0</v>
      </c>
      <c r="I5" s="25">
        <f>F5+G5-H5</f>
        <v>181562.5</v>
      </c>
    </row>
    <row r="6" spans="1:9" ht="15" thickBot="1" x14ac:dyDescent="0.35">
      <c r="A6" s="43" t="s">
        <v>25</v>
      </c>
      <c r="B6" s="46">
        <v>7.4999999999999997E-2</v>
      </c>
      <c r="E6" s="26">
        <v>2</v>
      </c>
      <c r="F6" s="24">
        <f>I5</f>
        <v>181562.5</v>
      </c>
      <c r="G6" s="24">
        <f t="shared" ref="G6:G24" si="0">F6*$B$6/2</f>
        <v>6808.59375</v>
      </c>
      <c r="H6" s="45">
        <f t="shared" ref="H6:H24" si="1">$B$7/2</f>
        <v>0</v>
      </c>
      <c r="I6" s="25">
        <f>F6+G6-H6</f>
        <v>188371.09375</v>
      </c>
    </row>
    <row r="7" spans="1:9" ht="15" thickBot="1" x14ac:dyDescent="0.35">
      <c r="A7" s="43" t="s">
        <v>139</v>
      </c>
      <c r="B7" s="47"/>
      <c r="E7" s="26">
        <v>3</v>
      </c>
      <c r="F7" s="24">
        <f t="shared" ref="F7:F24" si="2">I6</f>
        <v>188371.09375</v>
      </c>
      <c r="G7" s="24">
        <f t="shared" si="0"/>
        <v>7063.916015625</v>
      </c>
      <c r="H7" s="45">
        <f t="shared" si="1"/>
        <v>0</v>
      </c>
      <c r="I7" s="25">
        <f t="shared" ref="I7:I24" si="3">F7+G7-H7</f>
        <v>195435.009765625</v>
      </c>
    </row>
    <row r="8" spans="1:9" x14ac:dyDescent="0.3">
      <c r="A8" s="48"/>
      <c r="B8" s="49"/>
      <c r="E8" s="26">
        <v>4</v>
      </c>
      <c r="F8" s="24">
        <f t="shared" si="2"/>
        <v>195435.009765625</v>
      </c>
      <c r="G8" s="24">
        <f t="shared" si="0"/>
        <v>7328.8128662109375</v>
      </c>
      <c r="H8" s="45">
        <f t="shared" si="1"/>
        <v>0</v>
      </c>
      <c r="I8" s="25">
        <f t="shared" si="3"/>
        <v>202763.82263183594</v>
      </c>
    </row>
    <row r="9" spans="1:9" x14ac:dyDescent="0.3">
      <c r="E9" s="26">
        <v>5</v>
      </c>
      <c r="F9" s="24">
        <f t="shared" si="2"/>
        <v>202763.82263183594</v>
      </c>
      <c r="G9" s="24">
        <f t="shared" si="0"/>
        <v>7603.6433486938477</v>
      </c>
      <c r="H9" s="45">
        <f t="shared" si="1"/>
        <v>0</v>
      </c>
      <c r="I9" s="25">
        <f t="shared" si="3"/>
        <v>210367.46598052979</v>
      </c>
    </row>
    <row r="10" spans="1:9" x14ac:dyDescent="0.3">
      <c r="E10" s="26">
        <v>6</v>
      </c>
      <c r="F10" s="24">
        <f t="shared" si="2"/>
        <v>210367.46598052979</v>
      </c>
      <c r="G10" s="24">
        <f t="shared" si="0"/>
        <v>7888.7799742698662</v>
      </c>
      <c r="H10" s="45">
        <f t="shared" si="1"/>
        <v>0</v>
      </c>
      <c r="I10" s="25">
        <f t="shared" si="3"/>
        <v>218256.24595479964</v>
      </c>
    </row>
    <row r="11" spans="1:9" x14ac:dyDescent="0.3">
      <c r="E11" s="26">
        <v>7</v>
      </c>
      <c r="F11" s="24">
        <f t="shared" si="2"/>
        <v>218256.24595479964</v>
      </c>
      <c r="G11" s="24">
        <f t="shared" si="0"/>
        <v>8184.6092233049858</v>
      </c>
      <c r="H11" s="45">
        <f t="shared" si="1"/>
        <v>0</v>
      </c>
      <c r="I11" s="25">
        <f t="shared" si="3"/>
        <v>226440.85517810463</v>
      </c>
    </row>
    <row r="12" spans="1:9" x14ac:dyDescent="0.3">
      <c r="E12" s="26">
        <v>8</v>
      </c>
      <c r="F12" s="24">
        <f t="shared" si="2"/>
        <v>226440.85517810463</v>
      </c>
      <c r="G12" s="24">
        <f t="shared" si="0"/>
        <v>8491.5320691789238</v>
      </c>
      <c r="H12" s="45">
        <f t="shared" si="1"/>
        <v>0</v>
      </c>
      <c r="I12" s="25">
        <f t="shared" si="3"/>
        <v>234932.38724728354</v>
      </c>
    </row>
    <row r="13" spans="1:9" x14ac:dyDescent="0.3">
      <c r="E13" s="26">
        <v>9</v>
      </c>
      <c r="F13" s="24">
        <f t="shared" si="2"/>
        <v>234932.38724728354</v>
      </c>
      <c r="G13" s="24">
        <f t="shared" si="0"/>
        <v>8809.9645217731322</v>
      </c>
      <c r="H13" s="45">
        <f t="shared" si="1"/>
        <v>0</v>
      </c>
      <c r="I13" s="25">
        <f t="shared" si="3"/>
        <v>243742.35176905667</v>
      </c>
    </row>
    <row r="14" spans="1:9" x14ac:dyDescent="0.3">
      <c r="E14" s="26">
        <v>10</v>
      </c>
      <c r="F14" s="24">
        <f t="shared" si="2"/>
        <v>243742.35176905667</v>
      </c>
      <c r="G14" s="24">
        <f t="shared" si="0"/>
        <v>9140.3381913396242</v>
      </c>
      <c r="H14" s="45">
        <f t="shared" si="1"/>
        <v>0</v>
      </c>
      <c r="I14" s="25">
        <f t="shared" si="3"/>
        <v>252882.6899603963</v>
      </c>
    </row>
    <row r="15" spans="1:9" x14ac:dyDescent="0.3">
      <c r="E15" s="26">
        <v>11</v>
      </c>
      <c r="F15" s="24">
        <f t="shared" si="2"/>
        <v>252882.6899603963</v>
      </c>
      <c r="G15" s="24">
        <f t="shared" si="0"/>
        <v>9483.1008735148607</v>
      </c>
      <c r="H15" s="45">
        <f t="shared" si="1"/>
        <v>0</v>
      </c>
      <c r="I15" s="25">
        <f t="shared" si="3"/>
        <v>262365.79083391116</v>
      </c>
    </row>
    <row r="16" spans="1:9" x14ac:dyDescent="0.3">
      <c r="E16" s="26">
        <v>12</v>
      </c>
      <c r="F16" s="24">
        <f t="shared" si="2"/>
        <v>262365.79083391116</v>
      </c>
      <c r="G16" s="24">
        <f t="shared" si="0"/>
        <v>9838.7171562716685</v>
      </c>
      <c r="H16" s="45">
        <f t="shared" si="1"/>
        <v>0</v>
      </c>
      <c r="I16" s="25">
        <f t="shared" si="3"/>
        <v>272204.50799018284</v>
      </c>
    </row>
    <row r="17" spans="1:9" ht="15" thickBot="1" x14ac:dyDescent="0.35">
      <c r="A17" s="40" t="s">
        <v>140</v>
      </c>
      <c r="E17" s="26">
        <v>13</v>
      </c>
      <c r="F17" s="24">
        <f t="shared" si="2"/>
        <v>272204.50799018284</v>
      </c>
      <c r="G17" s="24">
        <f t="shared" si="0"/>
        <v>10207.669049631857</v>
      </c>
      <c r="H17" s="45">
        <f t="shared" si="1"/>
        <v>0</v>
      </c>
      <c r="I17" s="25">
        <f t="shared" si="3"/>
        <v>282412.17703981471</v>
      </c>
    </row>
    <row r="18" spans="1:9" ht="15" thickBot="1" x14ac:dyDescent="0.35">
      <c r="A18" s="41" t="s">
        <v>134</v>
      </c>
      <c r="B18" s="47"/>
      <c r="E18" s="26">
        <v>14</v>
      </c>
      <c r="F18" s="24">
        <f t="shared" si="2"/>
        <v>282412.17703981471</v>
      </c>
      <c r="G18" s="24">
        <f t="shared" si="0"/>
        <v>10590.456638993051</v>
      </c>
      <c r="H18" s="45">
        <f t="shared" si="1"/>
        <v>0</v>
      </c>
      <c r="I18" s="25">
        <f t="shared" si="3"/>
        <v>293002.63367880776</v>
      </c>
    </row>
    <row r="19" spans="1:9" x14ac:dyDescent="0.3">
      <c r="A19" s="43" t="s">
        <v>123</v>
      </c>
      <c r="B19" s="44">
        <v>10</v>
      </c>
      <c r="E19" s="26">
        <v>15</v>
      </c>
      <c r="F19" s="24">
        <f t="shared" si="2"/>
        <v>293002.63367880776</v>
      </c>
      <c r="G19" s="24">
        <f t="shared" si="0"/>
        <v>10987.598762955291</v>
      </c>
      <c r="H19" s="45">
        <f t="shared" si="1"/>
        <v>0</v>
      </c>
      <c r="I19" s="25">
        <f t="shared" si="3"/>
        <v>303990.23244176304</v>
      </c>
    </row>
    <row r="20" spans="1:9" x14ac:dyDescent="0.3">
      <c r="A20" s="43" t="s">
        <v>25</v>
      </c>
      <c r="B20" s="46">
        <v>7.4999999999999997E-2</v>
      </c>
      <c r="E20" s="26">
        <v>16</v>
      </c>
      <c r="F20" s="24">
        <f t="shared" si="2"/>
        <v>303990.23244176304</v>
      </c>
      <c r="G20" s="24">
        <f t="shared" si="0"/>
        <v>11399.633716566113</v>
      </c>
      <c r="H20" s="45">
        <f t="shared" si="1"/>
        <v>0</v>
      </c>
      <c r="I20" s="25">
        <f t="shared" si="3"/>
        <v>315389.86615832918</v>
      </c>
    </row>
    <row r="21" spans="1:9" x14ac:dyDescent="0.3">
      <c r="A21" s="43" t="s">
        <v>139</v>
      </c>
      <c r="B21" s="50">
        <v>20000</v>
      </c>
      <c r="E21" s="26">
        <v>17</v>
      </c>
      <c r="F21" s="24">
        <f t="shared" si="2"/>
        <v>315389.86615832918</v>
      </c>
      <c r="G21" s="24">
        <f t="shared" si="0"/>
        <v>11827.119980937345</v>
      </c>
      <c r="H21" s="45">
        <f t="shared" si="1"/>
        <v>0</v>
      </c>
      <c r="I21" s="25">
        <f t="shared" si="3"/>
        <v>327216.98613926652</v>
      </c>
    </row>
    <row r="22" spans="1:9" x14ac:dyDescent="0.3">
      <c r="E22" s="26">
        <v>18</v>
      </c>
      <c r="F22" s="24">
        <f t="shared" si="2"/>
        <v>327216.98613926652</v>
      </c>
      <c r="G22" s="24">
        <f t="shared" si="0"/>
        <v>12270.636980222494</v>
      </c>
      <c r="H22" s="45">
        <f t="shared" si="1"/>
        <v>0</v>
      </c>
      <c r="I22" s="25">
        <f t="shared" si="3"/>
        <v>339487.623119489</v>
      </c>
    </row>
    <row r="23" spans="1:9" x14ac:dyDescent="0.3">
      <c r="E23" s="26">
        <v>19</v>
      </c>
      <c r="F23" s="24">
        <f t="shared" si="2"/>
        <v>339487.623119489</v>
      </c>
      <c r="G23" s="24">
        <f t="shared" si="0"/>
        <v>12730.785866980837</v>
      </c>
      <c r="H23" s="45">
        <f t="shared" si="1"/>
        <v>0</v>
      </c>
      <c r="I23" s="25">
        <f t="shared" si="3"/>
        <v>352218.40898646985</v>
      </c>
    </row>
    <row r="24" spans="1:9" ht="15" thickBot="1" x14ac:dyDescent="0.35">
      <c r="E24" s="29">
        <v>20</v>
      </c>
      <c r="F24" s="30">
        <f t="shared" si="2"/>
        <v>352218.40898646985</v>
      </c>
      <c r="G24" s="30">
        <f t="shared" si="0"/>
        <v>13208.190336992619</v>
      </c>
      <c r="H24" s="51">
        <f t="shared" si="1"/>
        <v>0</v>
      </c>
      <c r="I24" s="31">
        <f t="shared" si="3"/>
        <v>365426.59932346246</v>
      </c>
    </row>
    <row r="25" spans="1:9" ht="15" thickTop="1" x14ac:dyDescent="0.3"/>
  </sheetData>
  <mergeCells count="1">
    <mergeCell ref="E3:I3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25"/>
  <sheetViews>
    <sheetView workbookViewId="0">
      <selection activeCell="H30" sqref="H30"/>
    </sheetView>
  </sheetViews>
  <sheetFormatPr baseColWidth="10" defaultRowHeight="14.4" x14ac:dyDescent="0.3"/>
  <cols>
    <col min="1" max="1" width="22.109375" customWidth="1"/>
    <col min="2" max="2" width="12.6640625" style="39" customWidth="1"/>
    <col min="3" max="3" width="7.5546875" customWidth="1"/>
    <col min="4" max="4" width="7.44140625" customWidth="1"/>
    <col min="5" max="5" width="8.109375" bestFit="1" customWidth="1"/>
    <col min="6" max="6" width="12.88671875" customWidth="1"/>
    <col min="7" max="7" width="11.88671875" customWidth="1"/>
    <col min="8" max="8" width="11.109375" customWidth="1"/>
    <col min="9" max="9" width="13.5546875" customWidth="1"/>
  </cols>
  <sheetData>
    <row r="2" spans="1:9" ht="15" thickBot="1" x14ac:dyDescent="0.35"/>
    <row r="3" spans="1:9" ht="23.4" thickTop="1" x14ac:dyDescent="0.3">
      <c r="A3" s="40" t="s">
        <v>132</v>
      </c>
      <c r="E3" s="69" t="s">
        <v>133</v>
      </c>
      <c r="F3" s="70"/>
      <c r="G3" s="70"/>
      <c r="H3" s="70"/>
      <c r="I3" s="71"/>
    </row>
    <row r="4" spans="1:9" ht="15" thickBot="1" x14ac:dyDescent="0.35">
      <c r="A4" s="41" t="s">
        <v>134</v>
      </c>
      <c r="B4" s="42">
        <v>175000</v>
      </c>
      <c r="E4" s="20" t="s">
        <v>135</v>
      </c>
      <c r="F4" s="21" t="s">
        <v>136</v>
      </c>
      <c r="G4" s="21" t="s">
        <v>25</v>
      </c>
      <c r="H4" s="21" t="s">
        <v>137</v>
      </c>
      <c r="I4" s="22" t="s">
        <v>138</v>
      </c>
    </row>
    <row r="5" spans="1:9" x14ac:dyDescent="0.3">
      <c r="A5" s="43" t="s">
        <v>123</v>
      </c>
      <c r="B5" s="44">
        <v>10</v>
      </c>
      <c r="E5" s="26">
        <v>1</v>
      </c>
      <c r="F5" s="33">
        <f>B4</f>
        <v>175000</v>
      </c>
      <c r="G5" s="33">
        <f t="shared" ref="G5:G24" si="0">F5*$B$6/2</f>
        <v>6562.5</v>
      </c>
      <c r="H5" s="52">
        <f t="shared" ref="H5:H24" si="1">$B$7/2</f>
        <v>12593.367032652517</v>
      </c>
      <c r="I5" s="34">
        <f t="shared" ref="I5:I24" si="2">F5+G5-H5</f>
        <v>168969.13296734748</v>
      </c>
    </row>
    <row r="6" spans="1:9" ht="15" thickBot="1" x14ac:dyDescent="0.35">
      <c r="A6" s="43" t="s">
        <v>25</v>
      </c>
      <c r="B6" s="46">
        <v>7.4999999999999997E-2</v>
      </c>
      <c r="E6" s="26">
        <v>2</v>
      </c>
      <c r="F6" s="33">
        <f t="shared" ref="F6:F24" si="3">I5</f>
        <v>168969.13296734748</v>
      </c>
      <c r="G6" s="33">
        <f t="shared" si="0"/>
        <v>6336.3424862755301</v>
      </c>
      <c r="H6" s="52">
        <f t="shared" si="1"/>
        <v>12593.367032652517</v>
      </c>
      <c r="I6" s="34">
        <f t="shared" si="2"/>
        <v>162712.1084209705</v>
      </c>
    </row>
    <row r="7" spans="1:9" ht="15" thickBot="1" x14ac:dyDescent="0.35">
      <c r="A7" s="43" t="s">
        <v>139</v>
      </c>
      <c r="B7" s="47">
        <f>PMT(B6/2,B5*2,-B4)*2</f>
        <v>25186.734065305034</v>
      </c>
      <c r="E7" s="26">
        <v>3</v>
      </c>
      <c r="F7" s="33">
        <f t="shared" si="3"/>
        <v>162712.1084209705</v>
      </c>
      <c r="G7" s="33">
        <f t="shared" si="0"/>
        <v>6101.7040657863936</v>
      </c>
      <c r="H7" s="52">
        <f t="shared" si="1"/>
        <v>12593.367032652517</v>
      </c>
      <c r="I7" s="34">
        <f t="shared" si="2"/>
        <v>156220.44545410437</v>
      </c>
    </row>
    <row r="8" spans="1:9" x14ac:dyDescent="0.3">
      <c r="A8" s="48"/>
      <c r="B8" s="49"/>
      <c r="E8" s="26">
        <v>4</v>
      </c>
      <c r="F8" s="33">
        <f t="shared" si="3"/>
        <v>156220.44545410437</v>
      </c>
      <c r="G8" s="33">
        <f t="shared" si="0"/>
        <v>5858.2667045289136</v>
      </c>
      <c r="H8" s="52">
        <f t="shared" si="1"/>
        <v>12593.367032652517</v>
      </c>
      <c r="I8" s="34">
        <f t="shared" si="2"/>
        <v>149485.34512598076</v>
      </c>
    </row>
    <row r="9" spans="1:9" x14ac:dyDescent="0.3">
      <c r="E9" s="26">
        <v>5</v>
      </c>
      <c r="F9" s="33">
        <f t="shared" si="3"/>
        <v>149485.34512598076</v>
      </c>
      <c r="G9" s="33">
        <f t="shared" si="0"/>
        <v>5605.700442224278</v>
      </c>
      <c r="H9" s="52">
        <f t="shared" si="1"/>
        <v>12593.367032652517</v>
      </c>
      <c r="I9" s="34">
        <f t="shared" si="2"/>
        <v>142497.67853555252</v>
      </c>
    </row>
    <row r="10" spans="1:9" x14ac:dyDescent="0.3">
      <c r="E10" s="26">
        <v>6</v>
      </c>
      <c r="F10" s="33">
        <f t="shared" si="3"/>
        <v>142497.67853555252</v>
      </c>
      <c r="G10" s="33">
        <f t="shared" si="0"/>
        <v>5343.6629450832197</v>
      </c>
      <c r="H10" s="52">
        <f t="shared" si="1"/>
        <v>12593.367032652517</v>
      </c>
      <c r="I10" s="34">
        <f t="shared" si="2"/>
        <v>135247.97444798323</v>
      </c>
    </row>
    <row r="11" spans="1:9" x14ac:dyDescent="0.3">
      <c r="E11" s="26">
        <v>7</v>
      </c>
      <c r="F11" s="33">
        <f t="shared" si="3"/>
        <v>135247.97444798323</v>
      </c>
      <c r="G11" s="33">
        <f t="shared" si="0"/>
        <v>5071.7990417993706</v>
      </c>
      <c r="H11" s="52">
        <f t="shared" si="1"/>
        <v>12593.367032652517</v>
      </c>
      <c r="I11" s="34">
        <f t="shared" si="2"/>
        <v>127726.40645713007</v>
      </c>
    </row>
    <row r="12" spans="1:9" x14ac:dyDescent="0.3">
      <c r="E12" s="26">
        <v>8</v>
      </c>
      <c r="F12" s="33">
        <f t="shared" si="3"/>
        <v>127726.40645713007</v>
      </c>
      <c r="G12" s="33">
        <f t="shared" si="0"/>
        <v>4789.7402421423776</v>
      </c>
      <c r="H12" s="52">
        <f t="shared" si="1"/>
        <v>12593.367032652517</v>
      </c>
      <c r="I12" s="34">
        <f t="shared" si="2"/>
        <v>119922.77966661993</v>
      </c>
    </row>
    <row r="13" spans="1:9" x14ac:dyDescent="0.3">
      <c r="E13" s="26">
        <v>9</v>
      </c>
      <c r="F13" s="33">
        <f t="shared" si="3"/>
        <v>119922.77966661993</v>
      </c>
      <c r="G13" s="33">
        <f t="shared" si="0"/>
        <v>4497.1042374982471</v>
      </c>
      <c r="H13" s="52">
        <f t="shared" si="1"/>
        <v>12593.367032652517</v>
      </c>
      <c r="I13" s="34">
        <f t="shared" si="2"/>
        <v>111826.51687146566</v>
      </c>
    </row>
    <row r="14" spans="1:9" x14ac:dyDescent="0.3">
      <c r="E14" s="26">
        <v>10</v>
      </c>
      <c r="F14" s="33">
        <f t="shared" si="3"/>
        <v>111826.51687146566</v>
      </c>
      <c r="G14" s="33">
        <f t="shared" si="0"/>
        <v>4193.4943826799617</v>
      </c>
      <c r="H14" s="52">
        <f t="shared" si="1"/>
        <v>12593.367032652517</v>
      </c>
      <c r="I14" s="34">
        <f t="shared" si="2"/>
        <v>103426.6442214931</v>
      </c>
    </row>
    <row r="15" spans="1:9" x14ac:dyDescent="0.3">
      <c r="E15" s="26">
        <v>11</v>
      </c>
      <c r="F15" s="33">
        <f t="shared" si="3"/>
        <v>103426.6442214931</v>
      </c>
      <c r="G15" s="33">
        <f t="shared" si="0"/>
        <v>3878.4991583059909</v>
      </c>
      <c r="H15" s="52">
        <f t="shared" si="1"/>
        <v>12593.367032652517</v>
      </c>
      <c r="I15" s="34">
        <f t="shared" si="2"/>
        <v>94711.776347146573</v>
      </c>
    </row>
    <row r="16" spans="1:9" x14ac:dyDescent="0.3">
      <c r="E16" s="26">
        <v>12</v>
      </c>
      <c r="F16" s="33">
        <f t="shared" si="3"/>
        <v>94711.776347146573</v>
      </c>
      <c r="G16" s="33">
        <f t="shared" si="0"/>
        <v>3551.6916130179966</v>
      </c>
      <c r="H16" s="52">
        <f t="shared" si="1"/>
        <v>12593.367032652517</v>
      </c>
      <c r="I16" s="34">
        <f t="shared" si="2"/>
        <v>85670.10092751206</v>
      </c>
    </row>
    <row r="17" spans="1:9" ht="15" thickBot="1" x14ac:dyDescent="0.35">
      <c r="A17" s="40" t="s">
        <v>140</v>
      </c>
      <c r="E17" s="26">
        <v>13</v>
      </c>
      <c r="F17" s="33">
        <f t="shared" si="3"/>
        <v>85670.10092751206</v>
      </c>
      <c r="G17" s="33">
        <f t="shared" si="0"/>
        <v>3212.6287847817021</v>
      </c>
      <c r="H17" s="52">
        <f t="shared" si="1"/>
        <v>12593.367032652517</v>
      </c>
      <c r="I17" s="34">
        <f t="shared" si="2"/>
        <v>76289.362679641243</v>
      </c>
    </row>
    <row r="18" spans="1:9" ht="15" thickBot="1" x14ac:dyDescent="0.35">
      <c r="A18" s="41" t="s">
        <v>134</v>
      </c>
      <c r="B18" s="47">
        <f>PV(B20/2,B19*2,-B21)/2</f>
        <v>138962.04211808828</v>
      </c>
      <c r="E18" s="26">
        <v>14</v>
      </c>
      <c r="F18" s="33">
        <f t="shared" si="3"/>
        <v>76289.362679641243</v>
      </c>
      <c r="G18" s="33">
        <f t="shared" si="0"/>
        <v>2860.8511004865463</v>
      </c>
      <c r="H18" s="52">
        <f t="shared" si="1"/>
        <v>12593.367032652517</v>
      </c>
      <c r="I18" s="34">
        <f t="shared" si="2"/>
        <v>66556.846747475269</v>
      </c>
    </row>
    <row r="19" spans="1:9" x14ac:dyDescent="0.3">
      <c r="A19" s="43" t="s">
        <v>123</v>
      </c>
      <c r="B19" s="44">
        <v>10</v>
      </c>
      <c r="E19" s="26">
        <v>15</v>
      </c>
      <c r="F19" s="33">
        <f t="shared" si="3"/>
        <v>66556.846747475269</v>
      </c>
      <c r="G19" s="33">
        <f t="shared" si="0"/>
        <v>2495.8817530303227</v>
      </c>
      <c r="H19" s="52">
        <f t="shared" si="1"/>
        <v>12593.367032652517</v>
      </c>
      <c r="I19" s="34">
        <f t="shared" si="2"/>
        <v>56459.361467853072</v>
      </c>
    </row>
    <row r="20" spans="1:9" x14ac:dyDescent="0.3">
      <c r="A20" s="43" t="s">
        <v>25</v>
      </c>
      <c r="B20" s="46">
        <v>7.4999999999999997E-2</v>
      </c>
      <c r="E20" s="26">
        <v>16</v>
      </c>
      <c r="F20" s="33">
        <f t="shared" si="3"/>
        <v>56459.361467853072</v>
      </c>
      <c r="G20" s="33">
        <f t="shared" si="0"/>
        <v>2117.2260550444903</v>
      </c>
      <c r="H20" s="52">
        <f t="shared" si="1"/>
        <v>12593.367032652517</v>
      </c>
      <c r="I20" s="34">
        <f t="shared" si="2"/>
        <v>45983.220490245047</v>
      </c>
    </row>
    <row r="21" spans="1:9" x14ac:dyDescent="0.3">
      <c r="A21" s="43" t="s">
        <v>139</v>
      </c>
      <c r="B21" s="50">
        <v>20000</v>
      </c>
      <c r="E21" s="26">
        <v>17</v>
      </c>
      <c r="F21" s="33">
        <f t="shared" si="3"/>
        <v>45983.220490245047</v>
      </c>
      <c r="G21" s="33">
        <f t="shared" si="0"/>
        <v>1724.3707683841892</v>
      </c>
      <c r="H21" s="52">
        <f t="shared" si="1"/>
        <v>12593.367032652517</v>
      </c>
      <c r="I21" s="34">
        <f t="shared" si="2"/>
        <v>35114.224225976715</v>
      </c>
    </row>
    <row r="22" spans="1:9" x14ac:dyDescent="0.3">
      <c r="E22" s="26">
        <v>18</v>
      </c>
      <c r="F22" s="33">
        <f t="shared" si="3"/>
        <v>35114.224225976715</v>
      </c>
      <c r="G22" s="33">
        <f t="shared" si="0"/>
        <v>1316.7834084741269</v>
      </c>
      <c r="H22" s="52">
        <f t="shared" si="1"/>
        <v>12593.367032652517</v>
      </c>
      <c r="I22" s="34">
        <f t="shared" si="2"/>
        <v>23837.640601798324</v>
      </c>
    </row>
    <row r="23" spans="1:9" x14ac:dyDescent="0.3">
      <c r="E23" s="26">
        <v>19</v>
      </c>
      <c r="F23" s="33">
        <f t="shared" si="3"/>
        <v>23837.640601798324</v>
      </c>
      <c r="G23" s="33">
        <f t="shared" si="0"/>
        <v>893.91152256743715</v>
      </c>
      <c r="H23" s="52">
        <f t="shared" si="1"/>
        <v>12593.367032652517</v>
      </c>
      <c r="I23" s="34">
        <f t="shared" si="2"/>
        <v>12138.185091713243</v>
      </c>
    </row>
    <row r="24" spans="1:9" ht="15" thickBot="1" x14ac:dyDescent="0.35">
      <c r="E24" s="29">
        <v>20</v>
      </c>
      <c r="F24" s="37">
        <f t="shared" si="3"/>
        <v>12138.185091713243</v>
      </c>
      <c r="G24" s="37">
        <f t="shared" si="0"/>
        <v>455.1819409392466</v>
      </c>
      <c r="H24" s="53">
        <f t="shared" si="1"/>
        <v>12593.367032652517</v>
      </c>
      <c r="I24" s="38">
        <f t="shared" si="2"/>
        <v>-2.7284841053187847E-11</v>
      </c>
    </row>
    <row r="25" spans="1:9" ht="15" thickTop="1" x14ac:dyDescent="0.3"/>
  </sheetData>
  <sheetProtection algorithmName="SHA-512" hashValue="mH3xJTyhgEEFk7Wzmr0ivAf1OSaJNktSBzN23orhc+LYPSv8WeONgN3dOhhun596a/UmC5xf7w+nxqGLpR7fGg==" saltValue="g382F9CuVA04ACKNNlhrrg==" spinCount="100000" sheet="1" objects="1" scenarios="1"/>
  <mergeCells count="1">
    <mergeCell ref="E3:I3"/>
  </mergeCells>
  <pageMargins left="0.7" right="0.7" top="0.78740157499999996" bottom="0.78740157499999996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opLeftCell="A10" workbookViewId="0">
      <selection activeCell="B20" sqref="B20"/>
    </sheetView>
  </sheetViews>
  <sheetFormatPr baseColWidth="10" defaultRowHeight="14.4" x14ac:dyDescent="0.3"/>
  <cols>
    <col min="2" max="2" width="75.6640625" customWidth="1"/>
    <col min="3" max="3" width="5.6640625" customWidth="1"/>
    <col min="4" max="4" width="20.6640625" bestFit="1" customWidth="1"/>
  </cols>
  <sheetData>
    <row r="1" spans="1:4" ht="18" x14ac:dyDescent="0.35">
      <c r="A1" s="75" t="s">
        <v>141</v>
      </c>
      <c r="B1" s="76"/>
      <c r="D1" s="54" t="s">
        <v>125</v>
      </c>
    </row>
    <row r="2" spans="1:4" ht="15.6" x14ac:dyDescent="0.3">
      <c r="A2" s="55"/>
      <c r="B2" s="55"/>
      <c r="D2" s="56"/>
    </row>
    <row r="3" spans="1:4" x14ac:dyDescent="0.3">
      <c r="A3" s="57" t="s">
        <v>142</v>
      </c>
      <c r="B3" s="57" t="s">
        <v>143</v>
      </c>
    </row>
    <row r="4" spans="1:4" ht="28.8" x14ac:dyDescent="0.3">
      <c r="A4" s="58">
        <v>0.1</v>
      </c>
      <c r="B4" s="59" t="s">
        <v>144</v>
      </c>
      <c r="C4" s="60"/>
      <c r="D4" s="61" t="s">
        <v>145</v>
      </c>
    </row>
    <row r="5" spans="1:4" x14ac:dyDescent="0.3">
      <c r="A5" s="62">
        <v>-10000</v>
      </c>
      <c r="B5" s="63" t="s">
        <v>146</v>
      </c>
      <c r="D5" s="64">
        <f>PV(A4,1,0,-A5)</f>
        <v>-9090.9090909090901</v>
      </c>
    </row>
    <row r="6" spans="1:4" x14ac:dyDescent="0.3">
      <c r="A6" s="62">
        <v>3000</v>
      </c>
      <c r="B6" s="63" t="s">
        <v>147</v>
      </c>
      <c r="D6" s="64">
        <f>PV(A4,2,0,-A6)</f>
        <v>2479.3388429752063</v>
      </c>
    </row>
    <row r="7" spans="1:4" x14ac:dyDescent="0.3">
      <c r="A7" s="62">
        <v>4200</v>
      </c>
      <c r="B7" s="63" t="s">
        <v>148</v>
      </c>
      <c r="D7" s="64">
        <f>PV(A4,3,0,-A7)</f>
        <v>3155.5221637866257</v>
      </c>
    </row>
    <row r="8" spans="1:4" x14ac:dyDescent="0.3">
      <c r="A8" s="62">
        <v>6800</v>
      </c>
      <c r="B8" s="63" t="s">
        <v>149</v>
      </c>
      <c r="D8" s="64">
        <f>PV(A4,4,0,-A8)</f>
        <v>4644.4914964824793</v>
      </c>
    </row>
    <row r="9" spans="1:4" x14ac:dyDescent="0.3">
      <c r="A9" s="62"/>
      <c r="B9" s="63"/>
    </row>
    <row r="10" spans="1:4" x14ac:dyDescent="0.3">
      <c r="A10" s="57" t="s">
        <v>150</v>
      </c>
      <c r="B10" s="57" t="s">
        <v>151</v>
      </c>
    </row>
    <row r="11" spans="1:4" x14ac:dyDescent="0.3">
      <c r="A11" s="65">
        <f>NPV(A4,A5,A6,A7,A8)</f>
        <v>1188.4434123352207</v>
      </c>
      <c r="B11" s="63" t="s">
        <v>152</v>
      </c>
      <c r="D11" s="64">
        <f>SUM(D5:D8)</f>
        <v>1188.4434123352216</v>
      </c>
    </row>
    <row r="13" spans="1:4" x14ac:dyDescent="0.3">
      <c r="A13" s="64"/>
    </row>
  </sheetData>
  <mergeCells count="1">
    <mergeCell ref="A1:B1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D11" sqref="D11"/>
    </sheetView>
  </sheetViews>
  <sheetFormatPr baseColWidth="10" defaultRowHeight="14.4" x14ac:dyDescent="0.3"/>
  <cols>
    <col min="2" max="2" width="75.6640625" customWidth="1"/>
    <col min="3" max="3" width="5.6640625" customWidth="1"/>
    <col min="4" max="4" width="20.6640625" bestFit="1" customWidth="1"/>
  </cols>
  <sheetData>
    <row r="1" spans="1:4" ht="18" x14ac:dyDescent="0.35">
      <c r="A1" s="75" t="s">
        <v>141</v>
      </c>
      <c r="B1" s="76"/>
      <c r="D1" s="54" t="s">
        <v>125</v>
      </c>
    </row>
    <row r="2" spans="1:4" ht="15.6" x14ac:dyDescent="0.3">
      <c r="A2" s="55"/>
      <c r="B2" s="55"/>
      <c r="D2" s="56"/>
    </row>
    <row r="3" spans="1:4" x14ac:dyDescent="0.3">
      <c r="A3" s="57" t="s">
        <v>142</v>
      </c>
      <c r="B3" s="57" t="s">
        <v>143</v>
      </c>
    </row>
    <row r="4" spans="1:4" ht="28.8" x14ac:dyDescent="0.3">
      <c r="A4" s="58">
        <v>0.08</v>
      </c>
      <c r="B4" s="59" t="s">
        <v>153</v>
      </c>
      <c r="C4" s="60"/>
      <c r="D4" s="61" t="s">
        <v>145</v>
      </c>
    </row>
    <row r="5" spans="1:4" x14ac:dyDescent="0.3">
      <c r="A5" s="62">
        <v>-40000</v>
      </c>
      <c r="B5" s="63" t="s">
        <v>154</v>
      </c>
      <c r="C5" s="66"/>
      <c r="D5" s="64">
        <f>A5</f>
        <v>-40000</v>
      </c>
    </row>
    <row r="6" spans="1:4" x14ac:dyDescent="0.3">
      <c r="A6" s="62">
        <v>8000</v>
      </c>
      <c r="B6" s="63" t="s">
        <v>147</v>
      </c>
      <c r="D6" s="64">
        <f>PV(A4,1,0,-A6)</f>
        <v>7407.4074074074069</v>
      </c>
    </row>
    <row r="7" spans="1:4" x14ac:dyDescent="0.3">
      <c r="A7" s="62">
        <v>9200</v>
      </c>
      <c r="B7" s="63" t="s">
        <v>148</v>
      </c>
      <c r="D7" s="64">
        <f>PV(A4,2,0,-A7)</f>
        <v>7887.5171467764058</v>
      </c>
    </row>
    <row r="8" spans="1:4" x14ac:dyDescent="0.3">
      <c r="A8" s="62">
        <v>10000</v>
      </c>
      <c r="B8" s="63" t="s">
        <v>149</v>
      </c>
      <c r="D8" s="64">
        <f>PV(A4,3,0,-A8)</f>
        <v>7938.3224102016957</v>
      </c>
    </row>
    <row r="9" spans="1:4" x14ac:dyDescent="0.3">
      <c r="A9" s="62">
        <v>12000</v>
      </c>
      <c r="B9" s="63" t="s">
        <v>155</v>
      </c>
      <c r="D9" s="64">
        <f>PV(A4,4,0,-A9)</f>
        <v>8820.3582335574392</v>
      </c>
    </row>
    <row r="10" spans="1:4" x14ac:dyDescent="0.3">
      <c r="A10" s="62">
        <v>14500</v>
      </c>
      <c r="B10" s="63" t="s">
        <v>156</v>
      </c>
      <c r="D10" s="64">
        <f>PV(A4,5,0,-A10)</f>
        <v>9868.4563569894181</v>
      </c>
    </row>
    <row r="11" spans="1:4" x14ac:dyDescent="0.3">
      <c r="A11" s="62">
        <v>-9000</v>
      </c>
      <c r="B11" s="63" t="s">
        <v>157</v>
      </c>
      <c r="D11" s="64">
        <f>PV(A4,6,0,-A11)</f>
        <v>-5671.5266419479412</v>
      </c>
    </row>
    <row r="12" spans="1:4" x14ac:dyDescent="0.3">
      <c r="A12" s="62"/>
      <c r="B12" s="63"/>
      <c r="D12" s="64"/>
    </row>
    <row r="13" spans="1:4" x14ac:dyDescent="0.3">
      <c r="A13" s="57" t="s">
        <v>150</v>
      </c>
      <c r="B13" s="57" t="s">
        <v>151</v>
      </c>
    </row>
    <row r="14" spans="1:4" x14ac:dyDescent="0.3">
      <c r="A14" s="65">
        <f>NPV(A4, A6:A10)+A5</f>
        <v>1922.0615549323702</v>
      </c>
      <c r="B14" s="63" t="s">
        <v>158</v>
      </c>
      <c r="D14" s="64">
        <f>SUM(D5:D10)</f>
        <v>1922.0615549323647</v>
      </c>
    </row>
    <row r="15" spans="1:4" ht="28.8" x14ac:dyDescent="0.3">
      <c r="A15" s="65">
        <f>NPV(A4, A6:A10, -9000)+A5</f>
        <v>-3749.4650870155747</v>
      </c>
      <c r="B15" s="63" t="s">
        <v>159</v>
      </c>
      <c r="D15" s="64">
        <f>SUM(D5:D11)</f>
        <v>-3749.4650870155765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Funktionen</vt:lpstr>
      <vt:lpstr>BW Zins Zzr ZW RMZ</vt:lpstr>
      <vt:lpstr>BW Zins Zzr ZW RMZ (LÖ)</vt:lpstr>
      <vt:lpstr>Sparvertrag</vt:lpstr>
      <vt:lpstr>Lö Sparvertrag</vt:lpstr>
      <vt:lpstr>Investition</vt:lpstr>
      <vt:lpstr>Lö Investition</vt:lpstr>
      <vt:lpstr>NBW 1</vt:lpstr>
      <vt:lpstr>NBW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Team ALGE</dc:creator>
  <cp:lastModifiedBy>ALGE</cp:lastModifiedBy>
  <dcterms:created xsi:type="dcterms:W3CDTF">2014-11-21T10:54:36Z</dcterms:created>
  <dcterms:modified xsi:type="dcterms:W3CDTF">2017-11-18T14:20:26Z</dcterms:modified>
</cp:coreProperties>
</file>